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85" yWindow="285" windowWidth="16425" windowHeight="8670" tabRatio="883" activeTab="0"/>
  </bookViews>
  <sheets>
    <sheet name="Contents" sheetId="1" r:id="rId1"/>
    <sheet name="1" sheetId="2" r:id="rId2"/>
    <sheet name="all" sheetId="3" r:id="rId3"/>
  </sheets>
  <definedNames/>
  <calcPr calcMode="manual" fullCalcOnLoad="1" calcCompleted="0" calcOnSave="0"/>
  <pivotCaches>
    <pivotCache cacheId="1" r:id="rId4"/>
  </pivotCaches>
</workbook>
</file>

<file path=xl/sharedStrings.xml><?xml version="1.0" encoding="utf-8"?>
<sst xmlns="http://schemas.openxmlformats.org/spreadsheetml/2006/main" count="218" uniqueCount="176">
  <si>
    <t>Sheet 1</t>
  </si>
  <si>
    <t>Sheet 2</t>
  </si>
  <si>
    <t>Sheet 3</t>
  </si>
  <si>
    <t>Sheet 4</t>
  </si>
  <si>
    <t>Sheet 5</t>
  </si>
  <si>
    <t>Sheet 6</t>
  </si>
  <si>
    <t>Sheet 7</t>
  </si>
  <si>
    <t>Sheet 8</t>
  </si>
  <si>
    <t>Sheet 9</t>
  </si>
  <si>
    <t>Sheet 10</t>
  </si>
  <si>
    <t>Sheet 11</t>
  </si>
  <si>
    <t>Sheet 12</t>
  </si>
  <si>
    <t>Sheet 13</t>
  </si>
  <si>
    <t>Sheet 14</t>
  </si>
  <si>
    <t>Sheet 15</t>
  </si>
  <si>
    <t>Sheet 16</t>
  </si>
  <si>
    <t>Sheet 17</t>
  </si>
  <si>
    <t>Sheet 18</t>
  </si>
  <si>
    <t>Contents</t>
  </si>
  <si>
    <t>Latest 36months</t>
  </si>
  <si>
    <t>水産・農林業</t>
  </si>
  <si>
    <t>機械</t>
  </si>
  <si>
    <t>電気機器</t>
  </si>
  <si>
    <t>輸送用機器</t>
  </si>
  <si>
    <t>精密機器</t>
  </si>
  <si>
    <t>その他製品</t>
  </si>
  <si>
    <t>電気・ガス業</t>
  </si>
  <si>
    <t>陸運業</t>
  </si>
  <si>
    <t>海運業</t>
  </si>
  <si>
    <t>空運業</t>
  </si>
  <si>
    <t>倉庫・運輸関連</t>
  </si>
  <si>
    <t>情報・通信業</t>
  </si>
  <si>
    <t>小売業</t>
  </si>
  <si>
    <t>銀行業</t>
  </si>
  <si>
    <t>証券、商品先物取引業</t>
  </si>
  <si>
    <t>保険業</t>
  </si>
  <si>
    <t>その他金融業</t>
  </si>
  <si>
    <t>不動産業</t>
  </si>
  <si>
    <t>サービス業</t>
  </si>
  <si>
    <t>Sheet 19</t>
  </si>
  <si>
    <t>Sheet 20</t>
  </si>
  <si>
    <t>Sheet 21</t>
  </si>
  <si>
    <t>Sheet 22</t>
  </si>
  <si>
    <t>Sheet 23</t>
  </si>
  <si>
    <t>Sheet 24</t>
  </si>
  <si>
    <t>Sheet 25</t>
  </si>
  <si>
    <t>Sheet 26</t>
  </si>
  <si>
    <t>Sheet 27</t>
  </si>
  <si>
    <t>Sheet 28</t>
  </si>
  <si>
    <t>Sheet 29</t>
  </si>
  <si>
    <t>Sheet 30</t>
  </si>
  <si>
    <t>Sheet 31</t>
  </si>
  <si>
    <t>Sheet 32</t>
  </si>
  <si>
    <t>Sheet 33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</si>
  <si>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</si>
  <si>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</si>
  <si>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</si>
  <si>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</si>
  <si>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</si>
  <si>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</si>
  <si>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</si>
  <si>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</si>
  <si>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</si>
  <si>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GM11</t>
  </si>
  <si>
    <t>GM12</t>
  </si>
  <si>
    <t>GM13</t>
  </si>
  <si>
    <t>GM14</t>
  </si>
  <si>
    <t>GM15</t>
  </si>
  <si>
    <t>GM16</t>
  </si>
  <si>
    <t>GM17</t>
  </si>
  <si>
    <t>GM18</t>
  </si>
  <si>
    <t>GM19</t>
  </si>
  <si>
    <t>GM20</t>
  </si>
  <si>
    <t>GM21</t>
  </si>
  <si>
    <t>GM22</t>
  </si>
  <si>
    <t>GM23</t>
  </si>
  <si>
    <t>GM24</t>
  </si>
  <si>
    <t>GM25</t>
  </si>
  <si>
    <t>GM26</t>
  </si>
  <si>
    <t>GM27</t>
  </si>
  <si>
    <t>GM28</t>
  </si>
  <si>
    <t>GM29</t>
  </si>
  <si>
    <t>GM30</t>
  </si>
  <si>
    <t>GM31</t>
  </si>
  <si>
    <t>GM32</t>
  </si>
  <si>
    <t>GM33</t>
  </si>
  <si>
    <t>GM1</t>
  </si>
  <si>
    <t>鉱業</t>
  </si>
  <si>
    <t>建設業</t>
  </si>
  <si>
    <t>食料品</t>
  </si>
  <si>
    <t>繊維製品</t>
  </si>
  <si>
    <t>パルプ・紙</t>
  </si>
  <si>
    <t>化学</t>
  </si>
  <si>
    <t>医薬品</t>
  </si>
  <si>
    <t>石油・石炭製品</t>
  </si>
  <si>
    <t>ゴム製品</t>
  </si>
  <si>
    <t>ガラス・土石製品</t>
  </si>
  <si>
    <t>鉄鋼</t>
  </si>
  <si>
    <t>非鉄金属</t>
  </si>
  <si>
    <t>金属製品</t>
  </si>
  <si>
    <t>卸売業</t>
  </si>
  <si>
    <t>東証業種別株価指数(第一部、月末)</t>
  </si>
  <si>
    <r>
      <rPr>
        <sz val="10"/>
        <color indexed="8"/>
        <rFont val="ＭＳ ゴシック"/>
        <family val="3"/>
      </rPr>
      <t>Stock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Price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Index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by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Industry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Sector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(1st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Section,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End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ゴシック"/>
        <family val="3"/>
      </rPr>
      <t>of　Month)</t>
    </r>
  </si>
  <si>
    <t>月末</t>
  </si>
  <si>
    <t>水産・
農林業</t>
  </si>
  <si>
    <t>鉱業</t>
  </si>
  <si>
    <t>建設業</t>
  </si>
  <si>
    <t>食料品</t>
  </si>
  <si>
    <t>繊維製品</t>
  </si>
  <si>
    <t>化学</t>
  </si>
  <si>
    <t>医薬品</t>
  </si>
  <si>
    <t>石油・石炭製品</t>
  </si>
  <si>
    <t>ゴム製品</t>
  </si>
  <si>
    <t>ガラス・土石製品</t>
  </si>
  <si>
    <t>鉄鋼</t>
  </si>
  <si>
    <t>非鉄金属</t>
  </si>
  <si>
    <t>金属製品</t>
  </si>
  <si>
    <t>機械</t>
  </si>
  <si>
    <t>電気機器</t>
  </si>
  <si>
    <t>輸送用機器</t>
  </si>
  <si>
    <t>精密機器</t>
  </si>
  <si>
    <t>陸運業</t>
  </si>
  <si>
    <t>海運業</t>
  </si>
  <si>
    <t>空運業</t>
  </si>
  <si>
    <t>倉庫・運輸関連業</t>
  </si>
  <si>
    <t>情報・通信業</t>
  </si>
  <si>
    <t>卸売業</t>
  </si>
  <si>
    <t>小売業</t>
  </si>
  <si>
    <t>銀行業</t>
  </si>
  <si>
    <t>証券、商品
先物取引業</t>
  </si>
  <si>
    <t>保険業</t>
  </si>
  <si>
    <t>不動産業</t>
  </si>
  <si>
    <t>サービス業</t>
  </si>
  <si>
    <t xml:space="preserve"> End of　Month</t>
  </si>
  <si>
    <t>Fishery,
Agriculture
&amp;Forestry</t>
  </si>
  <si>
    <t>Mining</t>
  </si>
  <si>
    <t>Construction</t>
  </si>
  <si>
    <t>Foods</t>
  </si>
  <si>
    <t>Textiles＆Apparels</t>
  </si>
  <si>
    <t>Chemicals</t>
  </si>
  <si>
    <t>Pharmaceutical</t>
  </si>
  <si>
    <t>Oil&amp; Coal
Products</t>
  </si>
  <si>
    <t>Glass&amp;
Ceramics
Products</t>
  </si>
  <si>
    <t>Nonferrous
Metals</t>
  </si>
  <si>
    <t>Machinery</t>
  </si>
  <si>
    <t>Electric
Appliances</t>
  </si>
  <si>
    <t>Precision
Instruments</t>
  </si>
  <si>
    <t>ElectricPower
&amp; Gas</t>
  </si>
  <si>
    <t>Land
Transportation</t>
  </si>
  <si>
    <t>Marine
Transportation</t>
  </si>
  <si>
    <t>Air
Transportation</t>
  </si>
  <si>
    <t>Warehousing&amp;
Harbor
Transportation
Services</t>
  </si>
  <si>
    <t>Wholesale
Trade</t>
  </si>
  <si>
    <t>Banks</t>
  </si>
  <si>
    <t>Insurance</t>
  </si>
  <si>
    <t>Other
Financing
Business</t>
  </si>
  <si>
    <t>Services</t>
  </si>
  <si>
    <t>合計 / 水産・
農林業</t>
  </si>
  <si>
    <r>
      <rPr>
        <b/>
        <sz val="9"/>
        <color indexed="8"/>
        <rFont val="ＭＳ Ｐゴシック"/>
        <family val="3"/>
      </rPr>
      <t>Pulp &amp; Paper</t>
    </r>
  </si>
  <si>
    <r>
      <rPr>
        <b/>
        <sz val="9"/>
        <color indexed="8"/>
        <rFont val="ＭＳ Ｐゴシック"/>
        <family val="3"/>
      </rPr>
      <t>Rubber Products</t>
    </r>
  </si>
  <si>
    <r>
      <rPr>
        <b/>
        <sz val="9"/>
        <color indexed="8"/>
        <rFont val="ＭＳ Ｐゴシック"/>
        <family val="3"/>
      </rPr>
      <t>Iron &amp; Steel</t>
    </r>
  </si>
  <si>
    <r>
      <t>Metal</t>
    </r>
    <r>
      <rPr>
        <b/>
        <sz val="9"/>
        <color indexed="8"/>
        <rFont val="ＭＳ Ｐゴシック"/>
        <family val="3"/>
      </rPr>
      <t xml:space="preserve"> Products</t>
    </r>
  </si>
  <si>
    <r>
      <rPr>
        <b/>
        <sz val="9"/>
        <color indexed="8"/>
        <rFont val="ＭＳ 明朝"/>
        <family val="1"/>
      </rPr>
      <t>TransportationEquipment</t>
    </r>
  </si>
  <si>
    <r>
      <rPr>
        <b/>
        <sz val="9"/>
        <color indexed="8"/>
        <rFont val="ＭＳ 明朝"/>
        <family val="1"/>
      </rPr>
      <t>Other</t>
    </r>
    <r>
      <rPr>
        <b/>
        <sz val="9"/>
        <color indexed="8"/>
        <rFont val="ＭＳ Ｐゴシック"/>
        <family val="3"/>
      </rPr>
      <t xml:space="preserve"> </t>
    </r>
    <r>
      <rPr>
        <b/>
        <sz val="9"/>
        <color indexed="8"/>
        <rFont val="ＭＳ 明朝"/>
        <family val="1"/>
      </rPr>
      <t>Products</t>
    </r>
  </si>
  <si>
    <r>
      <rPr>
        <b/>
        <sz val="9"/>
        <color indexed="8"/>
        <rFont val="ＭＳ 明朝"/>
        <family val="1"/>
      </rPr>
      <t>Information</t>
    </r>
    <r>
      <rPr>
        <b/>
        <sz val="9"/>
        <color indexed="8"/>
        <rFont val="ＭＳ Ｐゴシック"/>
        <family val="3"/>
      </rPr>
      <t xml:space="preserve"> </t>
    </r>
    <r>
      <rPr>
        <b/>
        <sz val="9"/>
        <color indexed="8"/>
        <rFont val="ＭＳ 明朝"/>
        <family val="1"/>
      </rPr>
      <t>&amp;
Communication</t>
    </r>
  </si>
  <si>
    <r>
      <rPr>
        <b/>
        <sz val="9"/>
        <color indexed="8"/>
        <rFont val="ＭＳ 明朝"/>
        <family val="1"/>
      </rPr>
      <t>Retail</t>
    </r>
    <r>
      <rPr>
        <b/>
        <sz val="9"/>
        <color indexed="8"/>
        <rFont val="ＭＳ Ｐゴシック"/>
        <family val="3"/>
      </rPr>
      <t xml:space="preserve"> </t>
    </r>
    <r>
      <rPr>
        <b/>
        <sz val="9"/>
        <color indexed="8"/>
        <rFont val="ＭＳ 明朝"/>
        <family val="1"/>
      </rPr>
      <t>Trade</t>
    </r>
  </si>
  <si>
    <r>
      <rPr>
        <b/>
        <sz val="9"/>
        <color indexed="8"/>
        <rFont val="ＭＳ 明朝"/>
        <family val="1"/>
      </rPr>
      <t>Securities &amp;
Commodity
Futures</t>
    </r>
  </si>
  <si>
    <r>
      <rPr>
        <b/>
        <sz val="9"/>
        <color indexed="8"/>
        <rFont val="ＭＳ 明朝"/>
        <family val="1"/>
      </rPr>
      <t>Real</t>
    </r>
    <r>
      <rPr>
        <b/>
        <sz val="9"/>
        <color indexed="8"/>
        <rFont val="ＭＳ Ｐゴシック"/>
        <family val="3"/>
      </rPr>
      <t xml:space="preserve"> </t>
    </r>
    <r>
      <rPr>
        <b/>
        <sz val="9"/>
        <color indexed="8"/>
        <rFont val="ＭＳ 明朝"/>
        <family val="1"/>
      </rPr>
      <t>Estate</t>
    </r>
  </si>
  <si>
    <r>
      <rPr>
        <b/>
        <sz val="9"/>
        <color indexed="8"/>
        <rFont val="ＭＳ Ｐゴシック"/>
        <family val="3"/>
      </rPr>
      <t>パルプ・紙</t>
    </r>
  </si>
  <si>
    <r>
      <rPr>
        <b/>
        <sz val="9"/>
        <color indexed="8"/>
        <rFont val="ＭＳ 明朝"/>
        <family val="1"/>
      </rPr>
      <t>その他製品</t>
    </r>
  </si>
  <si>
    <r>
      <t xml:space="preserve"> </t>
    </r>
    <r>
      <rPr>
        <b/>
        <sz val="9"/>
        <color indexed="8"/>
        <rFont val="ＭＳ Ｐゴシック"/>
        <family val="3"/>
      </rPr>
      <t>電気・ガス業</t>
    </r>
  </si>
  <si>
    <r>
      <rPr>
        <b/>
        <sz val="9"/>
        <color indexed="8"/>
        <rFont val="ＭＳ 明朝"/>
        <family val="1"/>
      </rPr>
      <t>金融業その他</t>
    </r>
  </si>
  <si>
    <t>Latest 36months</t>
  </si>
  <si>
    <t>From 2008/1 to Present</t>
  </si>
  <si>
    <t>・・・</t>
  </si>
  <si>
    <t>・・・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</si>
</sst>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"/>
    <numFmt numFmtId="179" formatCode="mmm\-yyyy"/>
    <numFmt numFmtId="180" formatCode="mmm\.\ yyyy"/>
    <numFmt numFmtId="181" formatCode="[$-409]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mm/dd/yyyy"/>
    <numFmt numFmtId="188" formatCode="yyyy/mm/dd"/>
    <numFmt numFmtId="189" formatCode="dd\-mmm\-yy"/>
    <numFmt numFmtId="190" formatCode="0_ "/>
    <numFmt numFmtId="191" formatCode="yyyy\ mm"/>
    <numFmt numFmtId="192" formatCode="[$-F800]dddd\,\ mmmm\ dd\,\ yyyy"/>
    <numFmt numFmtId="193" formatCode="yyyy&quot;年&quot;m&quot;月&quot;d&quot;日&quot;;@"/>
    <numFmt numFmtId="194" formatCode="#,##0.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63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Calibri"/>
      <family val="2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9"/>
      <color indexed="8"/>
      <name val="Calibri"/>
      <family val="2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0"/>
      <color rgb="FF000000"/>
      <name val="ＭＳ ゴシック"/>
      <family val="3"/>
    </font>
    <font>
      <b/>
      <sz val="10"/>
      <color rgb="FF000000"/>
      <name val="Calibri"/>
      <family val="2"/>
    </font>
    <font>
      <sz val="10"/>
      <color rgb="FFFF0000"/>
      <name val="Calibri"/>
      <family val="3"/>
    </font>
    <font>
      <sz val="10"/>
      <color rgb="FF000000"/>
      <name val="Calibri"/>
      <family val="2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11"/>
      <color rgb="FF000000"/>
      <name val="ＭＳ ゴシック"/>
      <family val="3"/>
    </font>
    <font>
      <sz val="10"/>
      <color rgb="FF000000"/>
      <name val="ＭＳ ゴシック"/>
      <family val="3"/>
    </font>
    <font>
      <b/>
      <sz val="10"/>
      <color rgb="FF000000"/>
      <name val="ＭＳ 明朝"/>
      <family val="1"/>
    </font>
    <font>
      <b/>
      <sz val="9"/>
      <color theme="1"/>
      <name val="Calibri"/>
      <family val="3"/>
    </font>
    <font>
      <b/>
      <sz val="9"/>
      <color rgb="FF000000"/>
      <name val="Calibri"/>
      <family val="2"/>
    </font>
    <font>
      <b/>
      <sz val="9"/>
      <color rgb="FF000000"/>
      <name val="ＭＳ 明朝"/>
      <family val="1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horizontal="left" vertical="top"/>
    </xf>
    <xf numFmtId="0" fontId="61" fillId="0" borderId="0" xfId="0" applyFont="1" applyAlignment="1">
      <alignment horizontal="left" vertical="top"/>
    </xf>
    <xf numFmtId="0" fontId="62" fillId="0" borderId="0" xfId="0" applyFont="1" applyFill="1" applyBorder="1" applyAlignment="1">
      <alignment horizontal="left" vertical="top"/>
    </xf>
    <xf numFmtId="0" fontId="63" fillId="0" borderId="0" xfId="0" applyFont="1" applyAlignment="1">
      <alignment horizontal="left" vertical="top"/>
    </xf>
    <xf numFmtId="0" fontId="64" fillId="0" borderId="0" xfId="0" applyFont="1" applyAlignment="1">
      <alignment horizontal="left" vertical="top"/>
    </xf>
    <xf numFmtId="0" fontId="64" fillId="0" borderId="0" xfId="0" applyFont="1" applyAlignment="1">
      <alignment vertical="center"/>
    </xf>
    <xf numFmtId="186" fontId="65" fillId="0" borderId="0" xfId="0" applyNumberFormat="1" applyFont="1" applyFill="1" applyBorder="1" applyAlignment="1">
      <alignment horizontal="right" vertical="top"/>
    </xf>
    <xf numFmtId="194" fontId="65" fillId="0" borderId="0" xfId="0" applyNumberFormat="1" applyFont="1" applyFill="1" applyBorder="1" applyAlignment="1">
      <alignment horizontal="right" vertical="top"/>
    </xf>
    <xf numFmtId="194" fontId="66" fillId="0" borderId="0" xfId="0" applyNumberFormat="1" applyFont="1" applyFill="1" applyBorder="1" applyAlignment="1">
      <alignment horizontal="right" vertical="top"/>
    </xf>
    <xf numFmtId="186" fontId="66" fillId="0" borderId="0" xfId="0" applyNumberFormat="1" applyFont="1" applyFill="1" applyBorder="1" applyAlignment="1">
      <alignment horizontal="right" vertical="top"/>
    </xf>
    <xf numFmtId="0" fontId="64" fillId="0" borderId="0" xfId="0" applyFont="1" applyAlignment="1">
      <alignment horizontal="right" vertical="center"/>
    </xf>
    <xf numFmtId="0" fontId="63" fillId="33" borderId="10" xfId="0" applyFont="1" applyFill="1" applyBorder="1" applyAlignment="1">
      <alignment horizontal="left" vertical="top" wrapText="1"/>
    </xf>
    <xf numFmtId="0" fontId="63" fillId="33" borderId="10" xfId="0" applyFont="1" applyFill="1" applyBorder="1" applyAlignment="1">
      <alignment horizontal="center" vertical="top"/>
    </xf>
    <xf numFmtId="0" fontId="60" fillId="33" borderId="10" xfId="0" applyFont="1" applyFill="1" applyBorder="1" applyAlignment="1">
      <alignment horizontal="center" vertical="top"/>
    </xf>
    <xf numFmtId="0" fontId="63" fillId="33" borderId="10" xfId="0" applyFont="1" applyFill="1" applyBorder="1" applyAlignment="1">
      <alignment horizontal="center" vertical="top" wrapText="1"/>
    </xf>
    <xf numFmtId="0" fontId="67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top" wrapText="1"/>
    </xf>
    <xf numFmtId="0" fontId="67" fillId="33" borderId="10" xfId="0" applyFont="1" applyFill="1" applyBorder="1" applyAlignment="1">
      <alignment horizontal="center" vertical="top"/>
    </xf>
    <xf numFmtId="0" fontId="63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left" vertical="top" wrapText="1"/>
    </xf>
    <xf numFmtId="0" fontId="63" fillId="33" borderId="15" xfId="0" applyFont="1" applyFill="1" applyBorder="1" applyAlignment="1">
      <alignment horizontal="center" vertical="top" wrapText="1"/>
    </xf>
    <xf numFmtId="17" fontId="0" fillId="0" borderId="17" xfId="0" applyNumberFormat="1" applyBorder="1" applyAlignment="1">
      <alignment vertical="center"/>
    </xf>
    <xf numFmtId="17" fontId="0" fillId="0" borderId="18" xfId="0" applyNumberFormat="1" applyBorder="1" applyAlignment="1">
      <alignment vertical="center"/>
    </xf>
    <xf numFmtId="17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17" fontId="64" fillId="0" borderId="0" xfId="0" applyNumberFormat="1" applyFont="1" applyBorder="1" applyAlignment="1">
      <alignment horizontal="left" vertical="top"/>
    </xf>
    <xf numFmtId="0" fontId="64" fillId="0" borderId="0" xfId="0" applyFont="1" applyBorder="1" applyAlignment="1">
      <alignment horizontal="left" vertical="top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right" vertical="center"/>
    </xf>
    <xf numFmtId="0" fontId="58" fillId="0" borderId="0" xfId="0" applyFont="1" applyAlignment="1">
      <alignment vertical="center"/>
    </xf>
    <xf numFmtId="181" fontId="5" fillId="0" borderId="23" xfId="0" applyNumberFormat="1" applyFont="1" applyBorder="1" applyAlignment="1">
      <alignment/>
    </xf>
    <xf numFmtId="186" fontId="5" fillId="0" borderId="23" xfId="0" applyNumberFormat="1" applyFont="1" applyBorder="1" applyAlignment="1">
      <alignment/>
    </xf>
    <xf numFmtId="181" fontId="5" fillId="0" borderId="24" xfId="0" applyNumberFormat="1" applyFont="1" applyBorder="1" applyAlignment="1">
      <alignment/>
    </xf>
    <xf numFmtId="186" fontId="5" fillId="0" borderId="24" xfId="0" applyNumberFormat="1" applyFont="1" applyBorder="1" applyAlignment="1">
      <alignment/>
    </xf>
    <xf numFmtId="181" fontId="5" fillId="0" borderId="25" xfId="0" applyNumberFormat="1" applyFont="1" applyBorder="1" applyAlignment="1">
      <alignment/>
    </xf>
    <xf numFmtId="186" fontId="5" fillId="0" borderId="25" xfId="0" applyNumberFormat="1" applyFont="1" applyBorder="1" applyAlignment="1">
      <alignment/>
    </xf>
    <xf numFmtId="0" fontId="71" fillId="33" borderId="19" xfId="0" applyFont="1" applyFill="1" applyBorder="1" applyAlignment="1">
      <alignment horizontal="center" vertical="center" wrapText="1"/>
    </xf>
    <xf numFmtId="0" fontId="68" fillId="33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 vertical="center"/>
    </xf>
    <xf numFmtId="0" fontId="3" fillId="2" borderId="16" xfId="43" applyFill="1" applyBorder="1" applyAlignment="1" applyProtection="1">
      <alignment vertical="center"/>
      <protection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17" fontId="64" fillId="0" borderId="0" xfId="0" applyNumberFormat="1" applyFont="1" applyBorder="1" applyAlignment="1">
      <alignment horizontal="center" vertical="top"/>
    </xf>
    <xf numFmtId="0" fontId="0" fillId="0" borderId="37" xfId="0" applyBorder="1" applyAlignment="1">
      <alignment vertical="center"/>
    </xf>
    <xf numFmtId="17" fontId="0" fillId="0" borderId="38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border>
        <left style="medium"/>
        <right style="medium"/>
        <bottom style="medium"/>
      </border>
    </dxf>
    <dxf>
      <border>
        <right style="medium"/>
        <bottom style="medium"/>
      </border>
    </dxf>
    <dxf>
      <border>
        <bottom>
          <color rgb="FF000000"/>
        </bottom>
      </border>
    </dxf>
    <dxf>
      <border>
        <left style="medium"/>
        <bottom style="medium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.19"/>
          <c:w val="0.9732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1!$E$7</c:f>
              <c:strCache>
                <c:ptCount val="1"/>
                <c:pt idx="0">
                  <c:v>水産・
農林業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1!$D$8:$D$43</c:f>
              <c:strCache/>
            </c:strRef>
          </c:cat>
          <c:val>
            <c:numRef>
              <c:f>1!$E$8:$E$43</c:f>
              <c:numCache/>
            </c:numRef>
          </c:val>
          <c:smooth val="0"/>
        </c:ser>
        <c:marker val="1"/>
        <c:axId val="35160435"/>
        <c:axId val="48008460"/>
      </c:lineChart>
      <c:dateAx>
        <c:axId val="351604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0846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8008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0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[0]1!ﾋﾟﾎﾞｯﾄﾃｰﾌﾞﾙ12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水産・農林業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合計 / 水産・
農林業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0"/>
              <c:pt idx="0">
                <c:v>Jan-08</c:v>
              </c:pt>
              <c:pt idx="1">
                <c:v>Feb-08</c:v>
              </c:pt>
              <c:pt idx="2">
                <c:v>Mar-08</c:v>
              </c:pt>
              <c:pt idx="3">
                <c:v>Apr-08</c:v>
              </c:pt>
              <c:pt idx="4">
                <c:v>May-08</c:v>
              </c:pt>
              <c:pt idx="5">
                <c:v>Jun-08</c:v>
              </c:pt>
              <c:pt idx="6">
                <c:v>Jul-08</c:v>
              </c:pt>
              <c:pt idx="7">
                <c:v>Aug-08</c:v>
              </c:pt>
              <c:pt idx="8">
                <c:v>Sep-08</c:v>
              </c:pt>
              <c:pt idx="9">
                <c:v>Oct-08</c:v>
              </c:pt>
              <c:pt idx="10">
                <c:v>Nov-08</c:v>
              </c:pt>
              <c:pt idx="11">
                <c:v>Dec-08</c:v>
              </c:pt>
              <c:pt idx="12">
                <c:v>Jan-09</c:v>
              </c:pt>
              <c:pt idx="13">
                <c:v>Apr-12</c:v>
              </c:pt>
              <c:pt idx="14">
                <c:v>May-12</c:v>
              </c:pt>
              <c:pt idx="15">
                <c:v>Jun-12</c:v>
              </c:pt>
              <c:pt idx="16">
                <c:v>Jul-12</c:v>
              </c:pt>
              <c:pt idx="17">
                <c:v>Aug-12</c:v>
              </c:pt>
              <c:pt idx="18">
                <c:v>Sep-12</c:v>
              </c:pt>
              <c:pt idx="19">
                <c:v>Oct-12</c:v>
              </c:pt>
              <c:pt idx="20">
                <c:v>Nov-12</c:v>
              </c:pt>
              <c:pt idx="21">
                <c:v>Dec-12</c:v>
              </c:pt>
              <c:pt idx="22">
                <c:v>Jan-13</c:v>
              </c:pt>
              <c:pt idx="23">
                <c:v>Feb-13</c:v>
              </c:pt>
              <c:pt idx="24">
                <c:v>Mar-13</c:v>
              </c:pt>
              <c:pt idx="25">
                <c:v>Apr-13</c:v>
              </c:pt>
              <c:pt idx="26">
                <c:v>May-13</c:v>
              </c:pt>
              <c:pt idx="27">
                <c:v>Jun-13</c:v>
              </c:pt>
              <c:pt idx="28">
                <c:v>Jul-13</c:v>
              </c:pt>
              <c:pt idx="29">
                <c:v>Aug-13</c:v>
              </c:pt>
              <c:pt idx="30">
                <c:v>Sep-13</c:v>
              </c:pt>
              <c:pt idx="31">
                <c:v>Oct-13</c:v>
              </c:pt>
              <c:pt idx="32">
                <c:v>Nov-13</c:v>
              </c:pt>
              <c:pt idx="33">
                <c:v>Dec-13</c:v>
              </c:pt>
              <c:pt idx="34">
                <c:v>Jan-14</c:v>
              </c:pt>
              <c:pt idx="35">
                <c:v>Feb-14</c:v>
              </c:pt>
              <c:pt idx="36">
                <c:v>Mar-14</c:v>
              </c:pt>
              <c:pt idx="37">
                <c:v>Apr-14</c:v>
              </c:pt>
              <c:pt idx="38">
                <c:v>May-14</c:v>
              </c:pt>
              <c:pt idx="39">
                <c:v>Jun-14</c:v>
              </c:pt>
              <c:pt idx="40">
                <c:v>Jul-14</c:v>
              </c:pt>
              <c:pt idx="41">
                <c:v>Aug-14</c:v>
              </c:pt>
              <c:pt idx="42">
                <c:v>Sep-14</c:v>
              </c:pt>
              <c:pt idx="43">
                <c:v>Oct-14</c:v>
              </c:pt>
              <c:pt idx="44">
                <c:v>Nov-14</c:v>
              </c:pt>
              <c:pt idx="45">
                <c:v>Dec-14</c:v>
              </c:pt>
              <c:pt idx="46">
                <c:v>Jan-15</c:v>
              </c:pt>
              <c:pt idx="47">
                <c:v>Feb-15</c:v>
              </c:pt>
              <c:pt idx="48">
                <c:v>Mar-15</c:v>
              </c:pt>
              <c:pt idx="49">
                <c:v>・・・</c:v>
              </c:pt>
            </c:strLit>
          </c:cat>
          <c:val>
            <c:numLit>
              <c:ptCount val="50"/>
              <c:pt idx="0">
                <c:v>313.03</c:v>
              </c:pt>
              <c:pt idx="1">
                <c:v>296.58</c:v>
              </c:pt>
              <c:pt idx="2">
                <c:v>292.5</c:v>
              </c:pt>
              <c:pt idx="3">
                <c:v>335.82</c:v>
              </c:pt>
              <c:pt idx="4">
                <c:v>352.88</c:v>
              </c:pt>
              <c:pt idx="5">
                <c:v>366.83</c:v>
              </c:pt>
              <c:pt idx="6">
                <c:v>380.44</c:v>
              </c:pt>
              <c:pt idx="7">
                <c:v>341.37</c:v>
              </c:pt>
              <c:pt idx="8">
                <c:v>320.42</c:v>
              </c:pt>
              <c:pt idx="9">
                <c:v>269.29</c:v>
              </c:pt>
              <c:pt idx="10">
                <c:v>266.13</c:v>
              </c:pt>
              <c:pt idx="11">
                <c:v>266.43</c:v>
              </c:pt>
              <c:pt idx="13">
                <c:v>240.05</c:v>
              </c:pt>
              <c:pt idx="14">
                <c:v>213.82</c:v>
              </c:pt>
              <c:pt idx="15">
                <c:v>216.64</c:v>
              </c:pt>
              <c:pt idx="16">
                <c:v>199.45</c:v>
              </c:pt>
              <c:pt idx="17">
                <c:v>204.38</c:v>
              </c:pt>
              <c:pt idx="18">
                <c:v>201.92</c:v>
              </c:pt>
              <c:pt idx="19">
                <c:v>204.85</c:v>
              </c:pt>
              <c:pt idx="20">
                <c:v>203.15</c:v>
              </c:pt>
              <c:pt idx="21">
                <c:v>221.31</c:v>
              </c:pt>
              <c:pt idx="22">
                <c:v>228.27</c:v>
              </c:pt>
              <c:pt idx="23">
                <c:v>243.11</c:v>
              </c:pt>
              <c:pt idx="24">
                <c:v>241.58</c:v>
              </c:pt>
              <c:pt idx="25">
                <c:v>264.3</c:v>
              </c:pt>
              <c:pt idx="26">
                <c:v>261.63</c:v>
              </c:pt>
              <c:pt idx="27">
                <c:v>266.44</c:v>
              </c:pt>
              <c:pt idx="28">
                <c:v>267.56</c:v>
              </c:pt>
              <c:pt idx="29">
                <c:v>258.73</c:v>
              </c:pt>
              <c:pt idx="30">
                <c:v>268.02</c:v>
              </c:pt>
              <c:pt idx="31">
                <c:v>266.4</c:v>
              </c:pt>
              <c:pt idx="32">
                <c:v>274.72</c:v>
              </c:pt>
              <c:pt idx="33">
                <c:v>277.65</c:v>
              </c:pt>
              <c:pt idx="34">
                <c:v>260.54</c:v>
              </c:pt>
              <c:pt idx="35">
                <c:v>270.02</c:v>
              </c:pt>
              <c:pt idx="36">
                <c:v>272.45</c:v>
              </c:pt>
              <c:pt idx="37">
                <c:v>273.4</c:v>
              </c:pt>
              <c:pt idx="38">
                <c:v>292.73</c:v>
              </c:pt>
              <c:pt idx="39">
                <c:v>295.31</c:v>
              </c:pt>
              <c:pt idx="40">
                <c:v>288.76</c:v>
              </c:pt>
              <c:pt idx="41">
                <c:v>288.23</c:v>
              </c:pt>
              <c:pt idx="42">
                <c:v>286.54</c:v>
              </c:pt>
              <c:pt idx="43">
                <c:v>306.95</c:v>
              </c:pt>
              <c:pt idx="44">
                <c:v>338.54</c:v>
              </c:pt>
              <c:pt idx="45">
                <c:v>343.75</c:v>
              </c:pt>
              <c:pt idx="46">
                <c:v>357.04</c:v>
              </c:pt>
              <c:pt idx="47">
                <c:v>360.15</c:v>
              </c:pt>
              <c:pt idx="48">
                <c:v>340.39</c:v>
              </c:pt>
            </c:numLit>
          </c:val>
          <c:smooth val="0"/>
        </c:ser>
        <c:marker val="1"/>
        <c:axId val="29422957"/>
        <c:axId val="63480022"/>
      </c:lineChart>
      <c:catAx>
        <c:axId val="294229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tth&quot;时&quot;mm&quot;分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80022"/>
        <c:crosses val="autoZero"/>
        <c:auto val="0"/>
        <c:lblOffset val="100"/>
        <c:tickLblSkip val="3"/>
        <c:tickMarkSkip val="3"/>
        <c:noMultiLvlLbl val="0"/>
      </c:catAx>
      <c:valAx>
        <c:axId val="63480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22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6</xdr:row>
      <xdr:rowOff>85725</xdr:rowOff>
    </xdr:from>
    <xdr:to>
      <xdr:col>12</xdr:col>
      <xdr:colOff>552450</xdr:colOff>
      <xdr:row>21</xdr:row>
      <xdr:rowOff>133350</xdr:rowOff>
    </xdr:to>
    <xdr:graphicFrame>
      <xdr:nvGraphicFramePr>
        <xdr:cNvPr id="1" name="グラフ 1"/>
        <xdr:cNvGraphicFramePr/>
      </xdr:nvGraphicFramePr>
      <xdr:xfrm>
        <a:off x="4724400" y="145732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26</xdr:row>
      <xdr:rowOff>85725</xdr:rowOff>
    </xdr:from>
    <xdr:to>
      <xdr:col>14</xdr:col>
      <xdr:colOff>114300</xdr:colOff>
      <xdr:row>45</xdr:row>
      <xdr:rowOff>104775</xdr:rowOff>
    </xdr:to>
    <xdr:graphicFrame>
      <xdr:nvGraphicFramePr>
        <xdr:cNvPr id="2" name="グラフ 2"/>
        <xdr:cNvGraphicFramePr/>
      </xdr:nvGraphicFramePr>
      <xdr:xfrm>
        <a:off x="4676775" y="5029200"/>
        <a:ext cx="55530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テーブル3"/>
  </cacheSource>
  <cacheFields count="34">
    <cacheField name="月末">
      <sharedItems containsDate="1" containsMixedTypes="1" count="88">
        <d v="2008-01-01T00:00:00.000"/>
        <d v="2008-02-01T00:00:00.000"/>
        <d v="2008-03-01T00:00:00.000"/>
        <d v="2008-04-01T00:00:00.000"/>
        <d v="2008-05-01T00:00:00.000"/>
        <d v="2008-06-01T00:00:00.000"/>
        <d v="2008-07-01T00:00:00.000"/>
        <d v="2008-08-01T00:00:00.000"/>
        <d v="2008-09-01T00:00:00.000"/>
        <d v="2008-10-01T00:00:00.000"/>
        <d v="2008-11-01T00:00:00.000"/>
        <d v="2008-12-01T00:00:00.000"/>
        <d v="2009-01-01T00:00:00.000"/>
        <s v="・・・"/>
        <d v="2012-04-01T00:00:00.000"/>
        <d v="2012-05-01T00:00:00.000"/>
        <d v="2012-06-01T00:00:00.000"/>
        <d v="2012-07-01T00:00:00.000"/>
        <d v="2012-08-01T00:00:00.000"/>
        <d v="2012-09-01T00:00:00.000"/>
        <d v="2012-10-01T00:00:00.000"/>
        <d v="2012-11-01T00:00:00.000"/>
        <d v="2012-12-01T00:00:00.000"/>
        <d v="2013-01-01T00:00:00.000"/>
        <d v="2013-02-01T00:00:00.000"/>
        <d v="2013-03-01T00:00:00.000"/>
        <d v="2013-04-01T00:00:00.000"/>
        <d v="2013-05-01T00:00:00.000"/>
        <d v="2013-06-01T00:00:00.000"/>
        <d v="2013-07-01T00:00:00.000"/>
        <d v="2013-08-01T00:00:00.000"/>
        <d v="2013-09-01T00:00:00.000"/>
        <d v="2013-10-01T00:00:00.000"/>
        <d v="2013-11-01T00:00:00.000"/>
        <d v="2013-12-01T00:00:00.000"/>
        <d v="2014-01-01T00:00:00.000"/>
        <d v="2014-02-01T00:00:00.000"/>
        <d v="2014-03-01T00:00:00.000"/>
        <d v="2014-04-01T00:00:00.000"/>
        <d v="2014-05-01T00:00:00.000"/>
        <d v="2014-06-01T00:00:00.000"/>
        <d v="2014-07-01T00:00:00.000"/>
        <d v="2014-08-01T00:00:00.000"/>
        <d v="2014-09-01T00:00:00.000"/>
        <d v="2014-10-01T00:00:00.000"/>
        <d v="2014-11-01T00:00:00.000"/>
        <d v="2014-12-01T00:00:00.000"/>
        <d v="2015-01-01T00:00:00.000"/>
        <d v="2015-02-01T00:00:00.000"/>
        <d v="2015-03-01T00:00:00.000"/>
        <d v="2009-11-01T00:00:00.000"/>
        <d v="2010-11-01T00:00:00.000"/>
        <d v="2011-11-01T00:00:00.000"/>
        <d v="2009-06-01T00:00:00.000"/>
        <d v="2010-06-01T00:00:00.000"/>
        <d v="2011-06-01T00:00:00.000"/>
        <d v="2009-12-01T00:00:00.000"/>
        <d v="2010-12-01T00:00:00.000"/>
        <d v="2011-12-01T00:00:00.000"/>
        <d v="2010-01-01T00:00:00.000"/>
        <d v="2011-01-01T00:00:00.000"/>
        <d v="2012-01-01T00:00:00.000"/>
        <d v="2009-07-01T00:00:00.000"/>
        <d v="2010-07-01T00:00:00.000"/>
        <d v="2011-07-01T00:00:00.000"/>
        <d v="2009-02-01T00:00:00.000"/>
        <d v="2010-02-01T00:00:00.000"/>
        <d v="2011-02-01T00:00:00.000"/>
        <d v="2012-02-01T00:00:00.000"/>
        <d v="2009-08-01T00:00:00.000"/>
        <d v="2010-08-01T00:00:00.000"/>
        <d v="2011-08-01T00:00:00.000"/>
        <d v="2009-03-01T00:00:00.000"/>
        <d v="2010-03-01T00:00:00.000"/>
        <d v="2011-03-01T00:00:00.000"/>
        <d v="2012-03-01T00:00:00.000"/>
        <d v="2009-09-01T00:00:00.000"/>
        <d v="2010-09-01T00:00:00.000"/>
        <d v="2011-09-01T00:00:00.000"/>
        <d v="2009-04-01T00:00:00.000"/>
        <d v="2010-04-01T00:00:00.000"/>
        <d v="2011-04-01T00:00:00.000"/>
        <d v="2009-10-01T00:00:00.000"/>
        <d v="2010-10-01T00:00:00.000"/>
        <d v="2011-10-01T00:00:00.000"/>
        <d v="2009-05-01T00:00:00.000"/>
        <d v="2010-05-01T00:00:00.000"/>
        <d v="2011-05-01T00:00:00.000"/>
      </sharedItems>
    </cacheField>
    <cacheField name="水産・&#10;農林業">
      <sharedItems containsMixedTypes="1" containsNumber="1"/>
    </cacheField>
    <cacheField name="鉱業">
      <sharedItems containsMixedTypes="1" containsNumber="1"/>
    </cacheField>
    <cacheField name="建設業">
      <sharedItems containsMixedTypes="1" containsNumber="1"/>
    </cacheField>
    <cacheField name="食料品">
      <sharedItems containsMixedTypes="1" containsNumber="1"/>
    </cacheField>
    <cacheField name="繊維製品">
      <sharedItems containsMixedTypes="1" containsNumber="1"/>
    </cacheField>
    <cacheField name="パルプ・紙">
      <sharedItems containsMixedTypes="1" containsNumber="1"/>
    </cacheField>
    <cacheField name="化学">
      <sharedItems containsMixedTypes="1" containsNumber="1"/>
    </cacheField>
    <cacheField name="医薬品">
      <sharedItems containsMixedTypes="1" containsNumber="1"/>
    </cacheField>
    <cacheField name="石油・石炭製品">
      <sharedItems containsMixedTypes="1" containsNumber="1"/>
    </cacheField>
    <cacheField name="ゴム製品">
      <sharedItems containsMixedTypes="1" containsNumber="1"/>
    </cacheField>
    <cacheField name="ガラス・土石製品">
      <sharedItems containsMixedTypes="1" containsNumber="1"/>
    </cacheField>
    <cacheField name="鉄鋼">
      <sharedItems containsMixedTypes="1" containsNumber="1"/>
    </cacheField>
    <cacheField name="非鉄金属">
      <sharedItems containsMixedTypes="1" containsNumber="1"/>
    </cacheField>
    <cacheField name="金属製品">
      <sharedItems containsMixedTypes="1" containsNumber="1"/>
    </cacheField>
    <cacheField name="機械">
      <sharedItems containsMixedTypes="1" containsNumber="1"/>
    </cacheField>
    <cacheField name="電気機器">
      <sharedItems containsMixedTypes="1" containsNumber="1"/>
    </cacheField>
    <cacheField name="輸送用機器">
      <sharedItems containsMixedTypes="1" containsNumber="1"/>
    </cacheField>
    <cacheField name="精密機器">
      <sharedItems containsMixedTypes="1" containsNumber="1"/>
    </cacheField>
    <cacheField name="その他製品">
      <sharedItems containsMixedTypes="1" containsNumber="1"/>
    </cacheField>
    <cacheField name=" 電気・ガス業">
      <sharedItems containsMixedTypes="1" containsNumber="1"/>
    </cacheField>
    <cacheField name="陸運業">
      <sharedItems containsMixedTypes="1" containsNumber="1"/>
    </cacheField>
    <cacheField name="海運業">
      <sharedItems containsMixedTypes="1" containsNumber="1"/>
    </cacheField>
    <cacheField name="空運業">
      <sharedItems containsMixedTypes="1" containsNumber="1"/>
    </cacheField>
    <cacheField name="倉庫・運輸関連業">
      <sharedItems containsMixedTypes="1" containsNumber="1"/>
    </cacheField>
    <cacheField name="情報・通信業">
      <sharedItems containsMixedTypes="1" containsNumber="1"/>
    </cacheField>
    <cacheField name="卸売業">
      <sharedItems containsMixedTypes="1" containsNumber="1"/>
    </cacheField>
    <cacheField name="小売業">
      <sharedItems containsMixedTypes="1" containsNumber="1"/>
    </cacheField>
    <cacheField name="銀行業">
      <sharedItems containsMixedTypes="1" containsNumber="1"/>
    </cacheField>
    <cacheField name="証券、商品&#10;先物取引業">
      <sharedItems containsMixedTypes="1" containsNumber="1"/>
    </cacheField>
    <cacheField name="保険業">
      <sharedItems containsMixedTypes="1" containsNumber="1"/>
    </cacheField>
    <cacheField name="金融業その他">
      <sharedItems containsMixedTypes="1" containsNumber="1"/>
    </cacheField>
    <cacheField name="不動産業">
      <sharedItems containsMixedTypes="1" containsNumber="1"/>
    </cacheField>
    <cacheField name="サービス業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2" cacheId="1" applyNumberFormats="0" applyBorderFormats="0" applyFontFormats="0" applyPatternFormats="0" applyAlignmentFormats="0" applyWidthHeightFormats="0" dataCaption="データ" showMissing="1" preserveFormatting="1" useAutoFormatting="1" rowGrandTotals="0" colGrandTotals="0" itemPrintTitles="1" compactData="0" updatedVersion="2" indent="0" showMemberPropertyTips="1">
  <location ref="A6:B56" firstHeaderRow="1" firstDataRow="1" firstDataCol="1"/>
  <pivotFields count="34">
    <pivotField axis="axisRow" compact="0" outline="0" subtotalTop="0" showAll="0" numFmtId="17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65"/>
        <item m="1" x="72"/>
        <item m="1" x="79"/>
        <item m="1" x="85"/>
        <item m="1" x="53"/>
        <item m="1" x="62"/>
        <item m="1" x="69"/>
        <item m="1" x="76"/>
        <item m="1" x="82"/>
        <item m="1" x="50"/>
        <item m="1" x="56"/>
        <item m="1" x="59"/>
        <item m="1" x="66"/>
        <item m="1" x="73"/>
        <item m="1" x="80"/>
        <item m="1" x="86"/>
        <item m="1" x="54"/>
        <item m="1" x="63"/>
        <item m="1" x="70"/>
        <item m="1" x="77"/>
        <item m="1" x="83"/>
        <item m="1" x="51"/>
        <item m="1" x="57"/>
        <item m="1" x="60"/>
        <item m="1" x="67"/>
        <item m="1" x="74"/>
        <item m="1" x="81"/>
        <item m="1" x="87"/>
        <item m="1" x="55"/>
        <item m="1" x="64"/>
        <item m="1" x="71"/>
        <item m="1" x="78"/>
        <item m="1" x="84"/>
        <item m="1" x="52"/>
        <item m="1" x="58"/>
        <item m="1" x="61"/>
        <item m="1" x="68"/>
        <item m="1" x="75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13"/>
        <item t="default"/>
      </items>
    </pivotField>
    <pivotField dataField="1" compact="0" outline="0" subtotalTop="0" showAll="0" numFmtId="186"/>
    <pivotField compact="0" outline="0" subtotalTop="0" showAll="0" numFmtId="186"/>
    <pivotField compact="0" outline="0" subtotalTop="0" showAll="0" numFmtId="186"/>
    <pivotField compact="0" outline="0" subtotalTop="0" showAll="0"/>
    <pivotField compact="0" outline="0" subtotalTop="0" showAll="0" numFmtId="186"/>
    <pivotField compact="0" outline="0" subtotalTop="0" showAll="0" numFmtId="186"/>
    <pivotField compact="0" outline="0" subtotalTop="0" showAll="0"/>
    <pivotField compact="0" outline="0" subtotalTop="0" showAll="0" numFmtId="19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94"/>
    <pivotField compact="0" outline="0" subtotalTop="0" showAll="0" numFmtId="194"/>
    <pivotField compact="0" outline="0" subtotalTop="0" showAll="0"/>
    <pivotField compact="0" outline="0" subtotalTop="0" showAll="0" numFmtId="186"/>
    <pivotField compact="0" outline="0" subtotalTop="0" showAll="0"/>
    <pivotField compact="0" outline="0" subtotalTop="0" showAll="0"/>
    <pivotField compact="0" outline="0" subtotalTop="0" showAll="0" numFmtId="186"/>
    <pivotField compact="0" outline="0" subtotalTop="0" showAll="0"/>
    <pivotField compact="0" outline="0" subtotalTop="0" showAll="0" numFmtId="194"/>
    <pivotField compact="0" outline="0" subtotalTop="0" showAll="0"/>
    <pivotField compact="0" outline="0" subtotalTop="0" showAll="0"/>
    <pivotField compact="0" outline="0" subtotalTop="0" showAll="0" numFmtId="186"/>
    <pivotField compact="0" outline="0" subtotalTop="0" showAll="0" numFmtId="186"/>
    <pivotField compact="0" outline="0" subtotalTop="0" showAll="0"/>
    <pivotField compact="0" outline="0" subtotalTop="0" showAll="0" numFmtId="186"/>
    <pivotField compact="0" outline="0" subtotalTop="0" showAll="0"/>
    <pivotField compact="0" outline="0" subtotalTop="0" showAll="0"/>
  </pivotFields>
  <rowFields count="1">
    <field x="0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</rowItems>
  <colItems count="1">
    <i/>
  </colItems>
  <dataFields count="1">
    <dataField name="合計 / 水産・&#10;農林業" fld="1" baseField="0" baseItem="0"/>
  </dataFields>
  <formats count="7">
    <format dxfId="0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0" count="3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0">
      <pivotArea outline="0" fieldPosition="0" dataOnly="0" grandRow="1" labelOnly="1"/>
    </format>
    <format dxfId="1">
      <pivotArea outline="0" fieldPosition="0"/>
    </format>
    <format dxfId="1">
      <pivotArea outline="0" fieldPosition="0" axis="axisValues" dataOnly="0" labelOnly="1"/>
    </format>
    <format dxfId="2">
      <pivotArea outline="0" fieldPosition="0" dataOnly="0" labelOnly="1">
        <references count="1">
          <reference field="0" count="1">
            <x v="49"/>
          </reference>
        </references>
      </pivotArea>
    </format>
    <format dxfId="3">
      <pivotArea outline="0" fieldPosition="0" axis="axisValues" dataOnly="0" labelOnly="1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テーブル3" displayName="テーブル3" ref="A5:AH55" comment="" totalsRowShown="0">
  <autoFilter ref="A5:AH55"/>
  <tableColumns count="34">
    <tableColumn id="1" name="月末"/>
    <tableColumn id="2" name="水産・_x000A_農林業"/>
    <tableColumn id="3" name="鉱業"/>
    <tableColumn id="4" name="建設業"/>
    <tableColumn id="5" name="食料品"/>
    <tableColumn id="6" name="繊維製品"/>
    <tableColumn id="7" name="パルプ・紙"/>
    <tableColumn id="8" name="化学"/>
    <tableColumn id="9" name="医薬品"/>
    <tableColumn id="10" name="石油・石炭製品"/>
    <tableColumn id="11" name="ゴム製品"/>
    <tableColumn id="12" name="ガラス・土石製品"/>
    <tableColumn id="13" name="鉄鋼"/>
    <tableColumn id="14" name="非鉄金属"/>
    <tableColumn id="15" name="金属製品"/>
    <tableColumn id="16" name="機械"/>
    <tableColumn id="17" name="電気機器"/>
    <tableColumn id="18" name="輸送用機器"/>
    <tableColumn id="19" name="精密機器"/>
    <tableColumn id="20" name="その他製品"/>
    <tableColumn id="21" name=" 電気・ガス業"/>
    <tableColumn id="22" name="陸運業"/>
    <tableColumn id="23" name="海運業"/>
    <tableColumn id="24" name="空運業"/>
    <tableColumn id="25" name="倉庫・運輸関連業"/>
    <tableColumn id="26" name="情報・通信業"/>
    <tableColumn id="27" name="卸売業"/>
    <tableColumn id="28" name="小売業"/>
    <tableColumn id="29" name="銀行業"/>
    <tableColumn id="30" name="証券、商品_x000A_先物取引業"/>
    <tableColumn id="31" name="保険業"/>
    <tableColumn id="32" name="金融業その他"/>
    <tableColumn id="33" name="不動産業"/>
    <tableColumn id="34" name="サービス業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2" width="14.25390625" style="0" customWidth="1"/>
    <col min="3" max="3" width="19.875" style="0" customWidth="1"/>
  </cols>
  <sheetData>
    <row r="1" spans="1:3" ht="15" thickBot="1">
      <c r="A1" s="60" t="s">
        <v>18</v>
      </c>
      <c r="B1" s="61"/>
      <c r="C1" s="62"/>
    </row>
    <row r="2" spans="1:3" ht="15" customHeight="1">
      <c r="A2" s="53" t="s">
        <v>0</v>
      </c>
      <c r="B2" s="54" t="s">
        <v>86</v>
      </c>
      <c r="C2" s="63" t="s">
        <v>20</v>
      </c>
    </row>
    <row r="3" spans="1:3" ht="15" customHeight="1">
      <c r="A3" s="55" t="s">
        <v>1</v>
      </c>
      <c r="B3" s="56" t="s">
        <v>54</v>
      </c>
      <c r="C3" s="64" t="s">
        <v>87</v>
      </c>
    </row>
    <row r="4" spans="1:3" ht="15" customHeight="1">
      <c r="A4" s="55" t="s">
        <v>2</v>
      </c>
      <c r="B4" s="56" t="s">
        <v>55</v>
      </c>
      <c r="C4" s="64" t="s">
        <v>88</v>
      </c>
    </row>
    <row r="5" spans="1:3" ht="15" customHeight="1">
      <c r="A5" s="55" t="s">
        <v>3</v>
      </c>
      <c r="B5" s="56" t="s">
        <v>56</v>
      </c>
      <c r="C5" s="64" t="s">
        <v>89</v>
      </c>
    </row>
    <row r="6" spans="1:3" ht="15" customHeight="1">
      <c r="A6" s="55" t="s">
        <v>4</v>
      </c>
      <c r="B6" s="56" t="s">
        <v>57</v>
      </c>
      <c r="C6" s="64" t="s">
        <v>90</v>
      </c>
    </row>
    <row r="7" spans="1:3" ht="15" customHeight="1">
      <c r="A7" s="55" t="s">
        <v>5</v>
      </c>
      <c r="B7" s="56" t="s">
        <v>58</v>
      </c>
      <c r="C7" s="64" t="s">
        <v>91</v>
      </c>
    </row>
    <row r="8" spans="1:3" ht="15" customHeight="1">
      <c r="A8" s="55" t="s">
        <v>6</v>
      </c>
      <c r="B8" s="56" t="s">
        <v>59</v>
      </c>
      <c r="C8" s="64" t="s">
        <v>92</v>
      </c>
    </row>
    <row r="9" spans="1:3" ht="15" customHeight="1">
      <c r="A9" s="55" t="s">
        <v>7</v>
      </c>
      <c r="B9" s="56" t="s">
        <v>60</v>
      </c>
      <c r="C9" s="64" t="s">
        <v>93</v>
      </c>
    </row>
    <row r="10" spans="1:3" ht="15" customHeight="1">
      <c r="A10" s="55" t="s">
        <v>8</v>
      </c>
      <c r="B10" s="56" t="s">
        <v>61</v>
      </c>
      <c r="C10" s="64" t="s">
        <v>94</v>
      </c>
    </row>
    <row r="11" spans="1:3" ht="15" customHeight="1">
      <c r="A11" s="55" t="s">
        <v>9</v>
      </c>
      <c r="B11" s="56" t="s">
        <v>62</v>
      </c>
      <c r="C11" s="64" t="s">
        <v>95</v>
      </c>
    </row>
    <row r="12" spans="1:3" ht="15" customHeight="1">
      <c r="A12" s="55" t="s">
        <v>10</v>
      </c>
      <c r="B12" s="56" t="s">
        <v>63</v>
      </c>
      <c r="C12" s="64" t="s">
        <v>96</v>
      </c>
    </row>
    <row r="13" spans="1:3" ht="15" customHeight="1">
      <c r="A13" s="55" t="s">
        <v>11</v>
      </c>
      <c r="B13" s="56" t="s">
        <v>64</v>
      </c>
      <c r="C13" s="64" t="s">
        <v>97</v>
      </c>
    </row>
    <row r="14" spans="1:3" ht="15" customHeight="1">
      <c r="A14" s="55" t="s">
        <v>12</v>
      </c>
      <c r="B14" s="56" t="s">
        <v>65</v>
      </c>
      <c r="C14" s="64" t="s">
        <v>98</v>
      </c>
    </row>
    <row r="15" spans="1:3" ht="15" customHeight="1">
      <c r="A15" s="55" t="s">
        <v>13</v>
      </c>
      <c r="B15" s="56" t="s">
        <v>66</v>
      </c>
      <c r="C15" s="64" t="s">
        <v>99</v>
      </c>
    </row>
    <row r="16" spans="1:3" ht="15" customHeight="1">
      <c r="A16" s="55" t="s">
        <v>14</v>
      </c>
      <c r="B16" s="56" t="s">
        <v>67</v>
      </c>
      <c r="C16" s="64" t="s">
        <v>21</v>
      </c>
    </row>
    <row r="17" spans="1:3" ht="15" customHeight="1">
      <c r="A17" s="55" t="s">
        <v>15</v>
      </c>
      <c r="B17" s="56" t="s">
        <v>68</v>
      </c>
      <c r="C17" s="64" t="s">
        <v>22</v>
      </c>
    </row>
    <row r="18" spans="1:3" ht="15" customHeight="1">
      <c r="A18" s="55" t="s">
        <v>16</v>
      </c>
      <c r="B18" s="56" t="s">
        <v>69</v>
      </c>
      <c r="C18" s="64" t="s">
        <v>23</v>
      </c>
    </row>
    <row r="19" spans="1:3" ht="15" customHeight="1">
      <c r="A19" s="55" t="s">
        <v>17</v>
      </c>
      <c r="B19" s="56" t="s">
        <v>70</v>
      </c>
      <c r="C19" s="64" t="s">
        <v>24</v>
      </c>
    </row>
    <row r="20" spans="1:3" ht="15" customHeight="1">
      <c r="A20" s="55" t="s">
        <v>39</v>
      </c>
      <c r="B20" s="56" t="s">
        <v>71</v>
      </c>
      <c r="C20" s="64" t="s">
        <v>25</v>
      </c>
    </row>
    <row r="21" spans="1:3" ht="15" customHeight="1">
      <c r="A21" s="55" t="s">
        <v>40</v>
      </c>
      <c r="B21" s="56" t="s">
        <v>72</v>
      </c>
      <c r="C21" s="64" t="s">
        <v>26</v>
      </c>
    </row>
    <row r="22" spans="1:3" ht="15" customHeight="1">
      <c r="A22" s="55" t="s">
        <v>41</v>
      </c>
      <c r="B22" s="56" t="s">
        <v>73</v>
      </c>
      <c r="C22" s="64" t="s">
        <v>27</v>
      </c>
    </row>
    <row r="23" spans="1:3" ht="15" customHeight="1">
      <c r="A23" s="55" t="s">
        <v>42</v>
      </c>
      <c r="B23" s="56" t="s">
        <v>74</v>
      </c>
      <c r="C23" s="64" t="s">
        <v>28</v>
      </c>
    </row>
    <row r="24" spans="1:3" ht="15" customHeight="1">
      <c r="A24" s="55" t="s">
        <v>43</v>
      </c>
      <c r="B24" s="56" t="s">
        <v>75</v>
      </c>
      <c r="C24" s="64" t="s">
        <v>29</v>
      </c>
    </row>
    <row r="25" spans="1:3" ht="15" customHeight="1">
      <c r="A25" s="55" t="s">
        <v>44</v>
      </c>
      <c r="B25" s="56" t="s">
        <v>76</v>
      </c>
      <c r="C25" s="64" t="s">
        <v>30</v>
      </c>
    </row>
    <row r="26" spans="1:3" ht="15" customHeight="1">
      <c r="A26" s="55" t="s">
        <v>45</v>
      </c>
      <c r="B26" s="56" t="s">
        <v>77</v>
      </c>
      <c r="C26" s="64" t="s">
        <v>31</v>
      </c>
    </row>
    <row r="27" spans="1:3" ht="13.5">
      <c r="A27" s="55" t="s">
        <v>46</v>
      </c>
      <c r="B27" s="56" t="s">
        <v>78</v>
      </c>
      <c r="C27" s="64" t="s">
        <v>100</v>
      </c>
    </row>
    <row r="28" spans="1:3" ht="13.5">
      <c r="A28" s="55" t="s">
        <v>47</v>
      </c>
      <c r="B28" s="56" t="s">
        <v>79</v>
      </c>
      <c r="C28" s="64" t="s">
        <v>32</v>
      </c>
    </row>
    <row r="29" spans="1:3" ht="13.5">
      <c r="A29" s="55" t="s">
        <v>48</v>
      </c>
      <c r="B29" s="56" t="s">
        <v>80</v>
      </c>
      <c r="C29" s="64" t="s">
        <v>33</v>
      </c>
    </row>
    <row r="30" spans="1:3" ht="13.5">
      <c r="A30" s="55" t="s">
        <v>49</v>
      </c>
      <c r="B30" s="56" t="s">
        <v>81</v>
      </c>
      <c r="C30" s="64" t="s">
        <v>34</v>
      </c>
    </row>
    <row r="31" spans="1:3" ht="13.5">
      <c r="A31" s="55" t="s">
        <v>50</v>
      </c>
      <c r="B31" s="56" t="s">
        <v>82</v>
      </c>
      <c r="C31" s="64" t="s">
        <v>35</v>
      </c>
    </row>
    <row r="32" spans="1:3" ht="13.5">
      <c r="A32" s="55" t="s">
        <v>51</v>
      </c>
      <c r="B32" s="56" t="s">
        <v>83</v>
      </c>
      <c r="C32" s="64" t="s">
        <v>36</v>
      </c>
    </row>
    <row r="33" spans="1:3" ht="13.5">
      <c r="A33" s="55" t="s">
        <v>52</v>
      </c>
      <c r="B33" s="56" t="s">
        <v>84</v>
      </c>
      <c r="C33" s="64" t="s">
        <v>37</v>
      </c>
    </row>
    <row r="34" spans="1:3" ht="14.25" thickBot="1">
      <c r="A34" s="57" t="s">
        <v>53</v>
      </c>
      <c r="B34" s="58" t="s">
        <v>85</v>
      </c>
      <c r="C34" s="65" t="s">
        <v>38</v>
      </c>
    </row>
  </sheetData>
  <sheetProtection/>
  <mergeCells count="1">
    <mergeCell ref="A1:C1"/>
  </mergeCells>
  <hyperlinks>
    <hyperlink ref="C2" location="'1'!A1" display="稚内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7.75390625" style="8" customWidth="1"/>
    <col min="2" max="2" width="18.75390625" style="8" customWidth="1"/>
    <col min="3" max="5" width="9.00390625" style="8" customWidth="1"/>
    <col min="6" max="6" width="7.25390625" style="8" customWidth="1"/>
    <col min="7" max="16384" width="9.00390625" style="8" customWidth="1"/>
  </cols>
  <sheetData>
    <row r="1" spans="1:2" s="6" customFormat="1" ht="12.75">
      <c r="A1" s="2" t="s">
        <v>101</v>
      </c>
      <c r="B1" s="3"/>
    </row>
    <row r="2" spans="1:2" s="7" customFormat="1" ht="13.5" thickBot="1">
      <c r="A2" s="5" t="s">
        <v>102</v>
      </c>
      <c r="B2" s="5"/>
    </row>
    <row r="3" spans="1:2" s="6" customFormat="1" ht="12.75" thickBot="1">
      <c r="A3" s="32"/>
      <c r="B3" s="33" t="s">
        <v>86</v>
      </c>
    </row>
    <row r="4" spans="1:2" s="6" customFormat="1" ht="33" customHeight="1">
      <c r="A4" s="31" t="s">
        <v>103</v>
      </c>
      <c r="B4" s="31" t="s">
        <v>104</v>
      </c>
    </row>
    <row r="5" spans="1:7" s="6" customFormat="1" ht="36" customHeight="1" thickBot="1">
      <c r="A5" s="51" t="s">
        <v>133</v>
      </c>
      <c r="B5" s="51" t="s">
        <v>134</v>
      </c>
      <c r="D5" s="44" t="s">
        <v>172</v>
      </c>
      <c r="G5" s="1" t="s">
        <v>19</v>
      </c>
    </row>
    <row r="6" spans="1:7" s="7" customFormat="1" ht="14.25" hidden="1" thickBot="1">
      <c r="A6" s="67"/>
      <c r="B6" s="59" t="s">
        <v>157</v>
      </c>
      <c r="C6"/>
      <c r="D6"/>
      <c r="E6"/>
      <c r="F6"/>
      <c r="G6"/>
    </row>
    <row r="7" spans="1:6" s="7" customFormat="1" ht="23.25" thickBot="1">
      <c r="A7" s="34">
        <v>39448</v>
      </c>
      <c r="B7" s="37">
        <v>313.03</v>
      </c>
      <c r="C7"/>
      <c r="D7" s="52" t="s">
        <v>103</v>
      </c>
      <c r="E7" s="52" t="s">
        <v>104</v>
      </c>
      <c r="F7"/>
    </row>
    <row r="8" spans="1:7" s="7" customFormat="1" ht="13.5">
      <c r="A8" s="35">
        <v>39479</v>
      </c>
      <c r="B8" s="38">
        <v>296.58</v>
      </c>
      <c r="C8"/>
      <c r="D8" s="45">
        <f>LARGE($A$4:$A$65532,36)</f>
        <v>41000</v>
      </c>
      <c r="E8" s="46">
        <f aca="true" t="shared" si="0" ref="E8:E43">VLOOKUP(D8,$A$4:$B$65532,2,FALSE)</f>
        <v>240.05</v>
      </c>
      <c r="F8"/>
      <c r="G8"/>
    </row>
    <row r="9" spans="1:7" s="7" customFormat="1" ht="13.5">
      <c r="A9" s="35">
        <v>39508</v>
      </c>
      <c r="B9" s="38">
        <v>292.5</v>
      </c>
      <c r="C9"/>
      <c r="D9" s="45">
        <f>LARGE($A$4:$A$65532,35)</f>
        <v>41030</v>
      </c>
      <c r="E9" s="46">
        <f t="shared" si="0"/>
        <v>213.82</v>
      </c>
      <c r="F9"/>
      <c r="G9"/>
    </row>
    <row r="10" spans="1:7" s="7" customFormat="1" ht="13.5">
      <c r="A10" s="35">
        <v>39539</v>
      </c>
      <c r="B10" s="38">
        <v>335.82</v>
      </c>
      <c r="C10"/>
      <c r="D10" s="45">
        <f>LARGE($A$4:$A$65532,34)</f>
        <v>41061</v>
      </c>
      <c r="E10" s="46">
        <f t="shared" si="0"/>
        <v>216.64</v>
      </c>
      <c r="F10"/>
      <c r="G10"/>
    </row>
    <row r="11" spans="1:7" s="7" customFormat="1" ht="13.5">
      <c r="A11" s="35">
        <v>39569</v>
      </c>
      <c r="B11" s="38">
        <v>352.88</v>
      </c>
      <c r="C11"/>
      <c r="D11" s="45">
        <f>LARGE($A$4:$A$65532,33)</f>
        <v>41091</v>
      </c>
      <c r="E11" s="46">
        <f t="shared" si="0"/>
        <v>199.45</v>
      </c>
      <c r="F11"/>
      <c r="G11"/>
    </row>
    <row r="12" spans="1:7" s="7" customFormat="1" ht="13.5">
      <c r="A12" s="35">
        <v>39600</v>
      </c>
      <c r="B12" s="38">
        <v>366.83</v>
      </c>
      <c r="C12"/>
      <c r="D12" s="45">
        <f>LARGE($A$4:$A$65532,32)</f>
        <v>41122</v>
      </c>
      <c r="E12" s="46">
        <f t="shared" si="0"/>
        <v>204.38</v>
      </c>
      <c r="F12"/>
      <c r="G12"/>
    </row>
    <row r="13" spans="1:7" s="7" customFormat="1" ht="13.5">
      <c r="A13" s="35">
        <v>39630</v>
      </c>
      <c r="B13" s="38">
        <v>380.44</v>
      </c>
      <c r="C13"/>
      <c r="D13" s="45">
        <f>LARGE($A$4:$A$65532,31)</f>
        <v>41153</v>
      </c>
      <c r="E13" s="46">
        <f t="shared" si="0"/>
        <v>201.92</v>
      </c>
      <c r="F13"/>
      <c r="G13"/>
    </row>
    <row r="14" spans="1:7" s="7" customFormat="1" ht="13.5">
      <c r="A14" s="35">
        <v>39661</v>
      </c>
      <c r="B14" s="38">
        <v>341.37</v>
      </c>
      <c r="C14"/>
      <c r="D14" s="45">
        <f>LARGE($A$4:$A$65532,30)</f>
        <v>41183</v>
      </c>
      <c r="E14" s="46">
        <f t="shared" si="0"/>
        <v>204.85</v>
      </c>
      <c r="F14"/>
      <c r="G14"/>
    </row>
    <row r="15" spans="1:7" s="7" customFormat="1" ht="13.5">
      <c r="A15" s="35">
        <v>39692</v>
      </c>
      <c r="B15" s="38">
        <v>320.42</v>
      </c>
      <c r="C15"/>
      <c r="D15" s="47">
        <f>LARGE($A$4:$A$65532,29)</f>
        <v>41214</v>
      </c>
      <c r="E15" s="48">
        <f t="shared" si="0"/>
        <v>203.15</v>
      </c>
      <c r="F15"/>
      <c r="G15"/>
    </row>
    <row r="16" spans="1:7" s="7" customFormat="1" ht="13.5">
      <c r="A16" s="35">
        <v>39722</v>
      </c>
      <c r="B16" s="38">
        <v>269.29</v>
      </c>
      <c r="C16"/>
      <c r="D16" s="47">
        <f>LARGE($A$4:$A$65532,28)</f>
        <v>41244</v>
      </c>
      <c r="E16" s="48">
        <f t="shared" si="0"/>
        <v>221.31</v>
      </c>
      <c r="F16"/>
      <c r="G16"/>
    </row>
    <row r="17" spans="1:7" s="7" customFormat="1" ht="13.5">
      <c r="A17" s="35">
        <v>39753</v>
      </c>
      <c r="B17" s="38">
        <v>266.13</v>
      </c>
      <c r="C17"/>
      <c r="D17" s="47">
        <f>LARGE($A$4:$A$65532,27)</f>
        <v>41275</v>
      </c>
      <c r="E17" s="48">
        <f t="shared" si="0"/>
        <v>228.27</v>
      </c>
      <c r="F17"/>
      <c r="G17"/>
    </row>
    <row r="18" spans="1:7" ht="13.5">
      <c r="A18" s="35">
        <v>39783</v>
      </c>
      <c r="B18" s="38">
        <v>266.43</v>
      </c>
      <c r="C18"/>
      <c r="D18" s="47">
        <f>LARGE($A$4:$A$65532,26)</f>
        <v>41306</v>
      </c>
      <c r="E18" s="48">
        <f t="shared" si="0"/>
        <v>243.11</v>
      </c>
      <c r="F18"/>
      <c r="G18"/>
    </row>
    <row r="19" spans="1:7" ht="14.25" thickBot="1">
      <c r="A19" s="36">
        <v>39814</v>
      </c>
      <c r="B19" s="38"/>
      <c r="C19"/>
      <c r="D19" s="47">
        <f>LARGE($A$4:$A$65532,25)</f>
        <v>41334</v>
      </c>
      <c r="E19" s="48">
        <f t="shared" si="0"/>
        <v>241.58</v>
      </c>
      <c r="F19"/>
      <c r="G19"/>
    </row>
    <row r="20" spans="1:7" ht="13.5">
      <c r="A20" s="35">
        <v>41000</v>
      </c>
      <c r="B20" s="38">
        <v>240.05</v>
      </c>
      <c r="C20"/>
      <c r="D20" s="47">
        <f>LARGE($A$4:$A$65532,24)</f>
        <v>41365</v>
      </c>
      <c r="E20" s="48">
        <f t="shared" si="0"/>
        <v>264.3</v>
      </c>
      <c r="F20"/>
      <c r="G20"/>
    </row>
    <row r="21" spans="1:7" ht="13.5">
      <c r="A21" s="35">
        <v>41030</v>
      </c>
      <c r="B21" s="38">
        <v>213.82</v>
      </c>
      <c r="C21"/>
      <c r="D21" s="47">
        <f>LARGE($A$4:$A$65532,23)</f>
        <v>41395</v>
      </c>
      <c r="E21" s="48">
        <f t="shared" si="0"/>
        <v>261.63</v>
      </c>
      <c r="F21"/>
      <c r="G21"/>
    </row>
    <row r="22" spans="1:7" ht="13.5">
      <c r="A22" s="35">
        <v>41061</v>
      </c>
      <c r="B22" s="38">
        <v>216.64</v>
      </c>
      <c r="C22"/>
      <c r="D22" s="47">
        <f>LARGE($A$4:$A$65532,22)</f>
        <v>41426</v>
      </c>
      <c r="E22" s="48">
        <f t="shared" si="0"/>
        <v>266.44</v>
      </c>
      <c r="F22"/>
      <c r="G22"/>
    </row>
    <row r="23" spans="1:7" ht="13.5">
      <c r="A23" s="35">
        <v>41091</v>
      </c>
      <c r="B23" s="38">
        <v>199.45</v>
      </c>
      <c r="C23"/>
      <c r="D23" s="47">
        <f>LARGE($A$4:$A$65532,21)</f>
        <v>41456</v>
      </c>
      <c r="E23" s="48">
        <f t="shared" si="0"/>
        <v>267.56</v>
      </c>
      <c r="F23"/>
      <c r="G23"/>
    </row>
    <row r="24" spans="1:7" ht="13.5">
      <c r="A24" s="35">
        <v>41122</v>
      </c>
      <c r="B24" s="38">
        <v>204.38</v>
      </c>
      <c r="C24"/>
      <c r="D24" s="47">
        <f>LARGE($A$4:$A$65532,20)</f>
        <v>41487</v>
      </c>
      <c r="E24" s="48">
        <f t="shared" si="0"/>
        <v>258.73</v>
      </c>
      <c r="F24"/>
      <c r="G24"/>
    </row>
    <row r="25" spans="1:7" ht="13.5">
      <c r="A25" s="35">
        <v>41153</v>
      </c>
      <c r="B25" s="38">
        <v>201.92</v>
      </c>
      <c r="C25"/>
      <c r="D25" s="47">
        <f>LARGE($A$4:$A$65532,19)</f>
        <v>41518</v>
      </c>
      <c r="E25" s="48">
        <f t="shared" si="0"/>
        <v>268.02</v>
      </c>
      <c r="F25"/>
      <c r="G25"/>
    </row>
    <row r="26" spans="1:7" ht="14.25">
      <c r="A26" s="35">
        <v>41183</v>
      </c>
      <c r="B26" s="38">
        <v>204.85</v>
      </c>
      <c r="C26"/>
      <c r="D26" s="47">
        <f>LARGE($A$4:$A$65532,18)</f>
        <v>41548</v>
      </c>
      <c r="E26" s="48">
        <f t="shared" si="0"/>
        <v>266.4</v>
      </c>
      <c r="F26"/>
      <c r="G26" s="1" t="s">
        <v>173</v>
      </c>
    </row>
    <row r="27" spans="1:7" ht="13.5">
      <c r="A27" s="35">
        <v>41214</v>
      </c>
      <c r="B27" s="38">
        <v>203.15</v>
      </c>
      <c r="C27"/>
      <c r="D27" s="47">
        <f>LARGE($A$4:$A$65532,17)</f>
        <v>41579</v>
      </c>
      <c r="E27" s="48">
        <f t="shared" si="0"/>
        <v>274.72</v>
      </c>
      <c r="F27"/>
      <c r="G27"/>
    </row>
    <row r="28" spans="1:7" ht="13.5">
      <c r="A28" s="35">
        <v>41244</v>
      </c>
      <c r="B28" s="38">
        <v>221.31</v>
      </c>
      <c r="C28"/>
      <c r="D28" s="47">
        <f>LARGE($A$4:$A$65532,16)</f>
        <v>41609</v>
      </c>
      <c r="E28" s="48">
        <f t="shared" si="0"/>
        <v>277.65</v>
      </c>
      <c r="F28"/>
      <c r="G28"/>
    </row>
    <row r="29" spans="1:7" ht="13.5">
      <c r="A29" s="35">
        <v>41275</v>
      </c>
      <c r="B29" s="38">
        <v>228.27</v>
      </c>
      <c r="C29"/>
      <c r="D29" s="47">
        <f>LARGE($A$4:$A$65532,15)</f>
        <v>41640</v>
      </c>
      <c r="E29" s="48">
        <f t="shared" si="0"/>
        <v>260.54</v>
      </c>
      <c r="F29"/>
      <c r="G29"/>
    </row>
    <row r="30" spans="1:7" ht="13.5">
      <c r="A30" s="35">
        <v>41306</v>
      </c>
      <c r="B30" s="38">
        <v>243.11</v>
      </c>
      <c r="C30"/>
      <c r="D30" s="47">
        <f>LARGE($A$4:$A$65532,14)</f>
        <v>41671</v>
      </c>
      <c r="E30" s="48">
        <f t="shared" si="0"/>
        <v>270.02</v>
      </c>
      <c r="F30"/>
      <c r="G30"/>
    </row>
    <row r="31" spans="1:7" ht="13.5">
      <c r="A31" s="35">
        <v>41334</v>
      </c>
      <c r="B31" s="38">
        <v>241.58</v>
      </c>
      <c r="C31"/>
      <c r="D31" s="47">
        <f>LARGE($A$4:$A$65532,13)</f>
        <v>41699</v>
      </c>
      <c r="E31" s="48">
        <f t="shared" si="0"/>
        <v>272.45</v>
      </c>
      <c r="F31"/>
      <c r="G31"/>
    </row>
    <row r="32" spans="1:7" ht="13.5">
      <c r="A32" s="35">
        <v>41365</v>
      </c>
      <c r="B32" s="38">
        <v>264.3</v>
      </c>
      <c r="C32"/>
      <c r="D32" s="47">
        <f>LARGE($A$4:$A$65532,12)</f>
        <v>41730</v>
      </c>
      <c r="E32" s="48">
        <f t="shared" si="0"/>
        <v>273.4</v>
      </c>
      <c r="F32"/>
      <c r="G32"/>
    </row>
    <row r="33" spans="1:7" ht="13.5">
      <c r="A33" s="35">
        <v>41395</v>
      </c>
      <c r="B33" s="38">
        <v>261.63</v>
      </c>
      <c r="C33"/>
      <c r="D33" s="47">
        <f>LARGE($A$4:$A$65532,11)</f>
        <v>41760</v>
      </c>
      <c r="E33" s="48">
        <f t="shared" si="0"/>
        <v>292.73</v>
      </c>
      <c r="F33"/>
      <c r="G33"/>
    </row>
    <row r="34" spans="1:7" ht="13.5">
      <c r="A34" s="35">
        <v>41426</v>
      </c>
      <c r="B34" s="38">
        <v>266.44</v>
      </c>
      <c r="C34"/>
      <c r="D34" s="47">
        <f>LARGE($A$4:$A$65532,10)</f>
        <v>41791</v>
      </c>
      <c r="E34" s="48">
        <f t="shared" si="0"/>
        <v>295.31</v>
      </c>
      <c r="F34"/>
      <c r="G34"/>
    </row>
    <row r="35" spans="1:7" ht="13.5">
      <c r="A35" s="35">
        <v>41456</v>
      </c>
      <c r="B35" s="38">
        <v>267.56</v>
      </c>
      <c r="C35"/>
      <c r="D35" s="47">
        <f>LARGE($A$4:$A$65532,9)</f>
        <v>41821</v>
      </c>
      <c r="E35" s="48">
        <f t="shared" si="0"/>
        <v>288.76</v>
      </c>
      <c r="F35"/>
      <c r="G35"/>
    </row>
    <row r="36" spans="1:7" ht="13.5">
      <c r="A36" s="35">
        <v>41487</v>
      </c>
      <c r="B36" s="38">
        <v>258.73</v>
      </c>
      <c r="C36"/>
      <c r="D36" s="47">
        <f>LARGE($A$4:$A$65532,8)</f>
        <v>41852</v>
      </c>
      <c r="E36" s="48">
        <f t="shared" si="0"/>
        <v>288.23</v>
      </c>
      <c r="F36"/>
      <c r="G36"/>
    </row>
    <row r="37" spans="1:7" ht="13.5">
      <c r="A37" s="35">
        <v>41518</v>
      </c>
      <c r="B37" s="38">
        <v>268.02</v>
      </c>
      <c r="C37"/>
      <c r="D37" s="47">
        <f>LARGE($A$4:$A$65532,7)</f>
        <v>41883</v>
      </c>
      <c r="E37" s="48">
        <f t="shared" si="0"/>
        <v>286.54</v>
      </c>
      <c r="F37"/>
      <c r="G37"/>
    </row>
    <row r="38" spans="1:7" ht="13.5">
      <c r="A38" s="35">
        <v>41548</v>
      </c>
      <c r="B38" s="38">
        <v>266.4</v>
      </c>
      <c r="C38"/>
      <c r="D38" s="47">
        <f>LARGE($A$4:$A$65532,6)</f>
        <v>41913</v>
      </c>
      <c r="E38" s="48">
        <f t="shared" si="0"/>
        <v>306.95</v>
      </c>
      <c r="F38"/>
      <c r="G38"/>
    </row>
    <row r="39" spans="1:7" ht="13.5">
      <c r="A39" s="35">
        <v>41579</v>
      </c>
      <c r="B39" s="38">
        <v>274.72</v>
      </c>
      <c r="C39"/>
      <c r="D39" s="47">
        <f>LARGE($A$4:$A$65532,5)</f>
        <v>41944</v>
      </c>
      <c r="E39" s="48">
        <f t="shared" si="0"/>
        <v>338.54</v>
      </c>
      <c r="F39"/>
      <c r="G39"/>
    </row>
    <row r="40" spans="1:7" ht="13.5">
      <c r="A40" s="35">
        <v>41609</v>
      </c>
      <c r="B40" s="38">
        <v>277.65</v>
      </c>
      <c r="C40"/>
      <c r="D40" s="47">
        <f>LARGE($A$4:$A$65532,4)</f>
        <v>41974</v>
      </c>
      <c r="E40" s="48">
        <f t="shared" si="0"/>
        <v>343.75</v>
      </c>
      <c r="F40"/>
      <c r="G40"/>
    </row>
    <row r="41" spans="1:7" ht="13.5">
      <c r="A41" s="35">
        <v>41640</v>
      </c>
      <c r="B41" s="38">
        <v>260.54</v>
      </c>
      <c r="C41"/>
      <c r="D41" s="47">
        <f>LARGE($A$4:$A$65532,3)</f>
        <v>42005</v>
      </c>
      <c r="E41" s="48">
        <f t="shared" si="0"/>
        <v>357.04</v>
      </c>
      <c r="F41"/>
      <c r="G41"/>
    </row>
    <row r="42" spans="1:7" ht="13.5">
      <c r="A42" s="35">
        <v>41671</v>
      </c>
      <c r="B42" s="38">
        <v>270.02</v>
      </c>
      <c r="C42"/>
      <c r="D42" s="47">
        <f>LARGE($A$4:$A$65532,2)</f>
        <v>42036</v>
      </c>
      <c r="E42" s="48">
        <f t="shared" si="0"/>
        <v>360.15</v>
      </c>
      <c r="F42"/>
      <c r="G42"/>
    </row>
    <row r="43" spans="1:7" ht="14.25" thickBot="1">
      <c r="A43" s="35">
        <v>41699</v>
      </c>
      <c r="B43" s="38">
        <v>272.45</v>
      </c>
      <c r="C43"/>
      <c r="D43" s="49">
        <f>LARGE($A$4:$A$65532,1)</f>
        <v>42064</v>
      </c>
      <c r="E43" s="50">
        <f t="shared" si="0"/>
        <v>340.39</v>
      </c>
      <c r="F43"/>
      <c r="G43"/>
    </row>
    <row r="44" spans="1:7" ht="13.5">
      <c r="A44" s="35">
        <v>41730</v>
      </c>
      <c r="B44" s="38">
        <v>273.4</v>
      </c>
      <c r="C44"/>
      <c r="D44"/>
      <c r="E44"/>
      <c r="F44"/>
      <c r="G44"/>
    </row>
    <row r="45" spans="1:7" ht="13.5">
      <c r="A45" s="35">
        <v>41760</v>
      </c>
      <c r="B45" s="38">
        <v>292.73</v>
      </c>
      <c r="C45"/>
      <c r="D45"/>
      <c r="E45"/>
      <c r="F45"/>
      <c r="G45"/>
    </row>
    <row r="46" spans="1:7" ht="13.5">
      <c r="A46" s="35">
        <v>41791</v>
      </c>
      <c r="B46" s="38">
        <v>295.31</v>
      </c>
      <c r="C46"/>
      <c r="D46"/>
      <c r="E46"/>
      <c r="F46"/>
      <c r="G46"/>
    </row>
    <row r="47" spans="1:7" ht="13.5">
      <c r="A47" s="35">
        <v>41821</v>
      </c>
      <c r="B47" s="38">
        <v>288.76</v>
      </c>
      <c r="C47"/>
      <c r="D47"/>
      <c r="E47"/>
      <c r="F47"/>
      <c r="G47"/>
    </row>
    <row r="48" spans="1:7" ht="13.5">
      <c r="A48" s="35">
        <v>41852</v>
      </c>
      <c r="B48" s="38">
        <v>288.23</v>
      </c>
      <c r="C48"/>
      <c r="D48"/>
      <c r="E48"/>
      <c r="F48"/>
      <c r="G48"/>
    </row>
    <row r="49" spans="1:7" ht="13.5">
      <c r="A49" s="35">
        <v>41883</v>
      </c>
      <c r="B49" s="38">
        <v>286.54</v>
      </c>
      <c r="C49"/>
      <c r="D49"/>
      <c r="E49"/>
      <c r="F49"/>
      <c r="G49"/>
    </row>
    <row r="50" spans="1:7" ht="13.5">
      <c r="A50" s="35">
        <v>41913</v>
      </c>
      <c r="B50" s="38">
        <v>306.95</v>
      </c>
      <c r="C50"/>
      <c r="D50"/>
      <c r="E50"/>
      <c r="F50"/>
      <c r="G50"/>
    </row>
    <row r="51" spans="1:7" ht="13.5">
      <c r="A51" s="35">
        <v>41944</v>
      </c>
      <c r="B51" s="38">
        <v>338.54</v>
      </c>
      <c r="C51"/>
      <c r="D51"/>
      <c r="E51"/>
      <c r="F51"/>
      <c r="G51"/>
    </row>
    <row r="52" spans="1:7" ht="13.5">
      <c r="A52" s="35">
        <v>41974</v>
      </c>
      <c r="B52" s="38">
        <v>343.75</v>
      </c>
      <c r="C52"/>
      <c r="D52"/>
      <c r="E52"/>
      <c r="F52"/>
      <c r="G52"/>
    </row>
    <row r="53" spans="1:7" ht="13.5">
      <c r="A53" s="35">
        <v>42005</v>
      </c>
      <c r="B53" s="38">
        <v>357.04</v>
      </c>
      <c r="C53"/>
      <c r="D53"/>
      <c r="E53"/>
      <c r="F53"/>
      <c r="G53"/>
    </row>
    <row r="54" spans="1:7" ht="13.5">
      <c r="A54" s="35">
        <v>42036</v>
      </c>
      <c r="B54" s="38">
        <v>360.15</v>
      </c>
      <c r="C54"/>
      <c r="D54"/>
      <c r="E54"/>
      <c r="F54"/>
      <c r="G54"/>
    </row>
    <row r="55" spans="1:7" ht="14.25" thickBot="1">
      <c r="A55" s="36">
        <v>42064</v>
      </c>
      <c r="B55" s="38">
        <v>340.39</v>
      </c>
      <c r="C55"/>
      <c r="D55"/>
      <c r="E55"/>
      <c r="F55"/>
      <c r="G55"/>
    </row>
    <row r="56" spans="1:7" ht="14.25" thickBot="1">
      <c r="A56" s="68" t="s">
        <v>174</v>
      </c>
      <c r="B56" s="39"/>
      <c r="C56"/>
      <c r="D56"/>
      <c r="E56"/>
      <c r="F56"/>
      <c r="G56"/>
    </row>
    <row r="57" spans="1:7" ht="13.5">
      <c r="A57"/>
      <c r="B57"/>
      <c r="C57"/>
      <c r="D57"/>
      <c r="E57"/>
      <c r="F57"/>
      <c r="G57"/>
    </row>
    <row r="58" spans="1:7" ht="13.5">
      <c r="A58"/>
      <c r="B58"/>
      <c r="C58"/>
      <c r="D58"/>
      <c r="E58"/>
      <c r="F58"/>
      <c r="G58"/>
    </row>
    <row r="59" spans="1:7" ht="13.5">
      <c r="A59"/>
      <c r="B59"/>
      <c r="C59"/>
      <c r="D59"/>
      <c r="E59"/>
      <c r="F59"/>
      <c r="G59"/>
    </row>
    <row r="60" spans="1:7" ht="13.5">
      <c r="A60"/>
      <c r="B60"/>
      <c r="C60"/>
      <c r="D60"/>
      <c r="E60"/>
      <c r="F60"/>
      <c r="G60"/>
    </row>
    <row r="61" spans="1:7" ht="13.5">
      <c r="A61"/>
      <c r="B61"/>
      <c r="C61"/>
      <c r="D61"/>
      <c r="E61"/>
      <c r="F61"/>
      <c r="G61"/>
    </row>
    <row r="62" spans="1:7" ht="13.5">
      <c r="A62"/>
      <c r="B62"/>
      <c r="C62"/>
      <c r="D62"/>
      <c r="E62"/>
      <c r="F62"/>
      <c r="G62"/>
    </row>
    <row r="63" spans="1:7" ht="13.5">
      <c r="A63"/>
      <c r="B63"/>
      <c r="C63"/>
      <c r="D63"/>
      <c r="E63"/>
      <c r="F63"/>
      <c r="G63"/>
    </row>
    <row r="64" spans="1:7" ht="13.5">
      <c r="A64"/>
      <c r="B64"/>
      <c r="C64"/>
      <c r="D64"/>
      <c r="E64"/>
      <c r="F64"/>
      <c r="G64"/>
    </row>
    <row r="65" spans="1:7" ht="13.5">
      <c r="A65"/>
      <c r="B65"/>
      <c r="C65"/>
      <c r="D65"/>
      <c r="E65"/>
      <c r="F65"/>
      <c r="G65"/>
    </row>
    <row r="66" spans="1:7" ht="13.5">
      <c r="A66"/>
      <c r="B66"/>
      <c r="C66"/>
      <c r="D66"/>
      <c r="E66"/>
      <c r="F66"/>
      <c r="G66"/>
    </row>
    <row r="67" spans="1:7" ht="13.5">
      <c r="A67"/>
      <c r="B67"/>
      <c r="C67"/>
      <c r="D67"/>
      <c r="E67"/>
      <c r="F67"/>
      <c r="G67"/>
    </row>
    <row r="68" spans="1:7" ht="13.5">
      <c r="A68"/>
      <c r="B68"/>
      <c r="C68"/>
      <c r="D68"/>
      <c r="E68"/>
      <c r="F68"/>
      <c r="G68"/>
    </row>
    <row r="69" spans="1:7" ht="13.5">
      <c r="A69"/>
      <c r="B69"/>
      <c r="C69"/>
      <c r="D69"/>
      <c r="E69"/>
      <c r="F69"/>
      <c r="G69"/>
    </row>
    <row r="70" spans="1:7" ht="13.5">
      <c r="A70"/>
      <c r="B70"/>
      <c r="C70"/>
      <c r="D70"/>
      <c r="E70"/>
      <c r="F70"/>
      <c r="G70"/>
    </row>
    <row r="71" spans="1:7" ht="13.5">
      <c r="A71"/>
      <c r="B71"/>
      <c r="C71"/>
      <c r="D71"/>
      <c r="E71"/>
      <c r="F71"/>
      <c r="G71"/>
    </row>
    <row r="72" spans="1:7" ht="13.5">
      <c r="A72"/>
      <c r="B72"/>
      <c r="C72"/>
      <c r="D72"/>
      <c r="E72"/>
      <c r="F72"/>
      <c r="G72"/>
    </row>
    <row r="73" spans="1:7" ht="13.5">
      <c r="A73"/>
      <c r="B73"/>
      <c r="C73"/>
      <c r="D73"/>
      <c r="E73"/>
      <c r="F73"/>
      <c r="G73"/>
    </row>
    <row r="74" spans="1:7" ht="13.5">
      <c r="A74"/>
      <c r="B74"/>
      <c r="C74"/>
      <c r="D74"/>
      <c r="E74"/>
      <c r="F74"/>
      <c r="G74"/>
    </row>
    <row r="75" spans="1:7" ht="13.5">
      <c r="A75"/>
      <c r="B75"/>
      <c r="C75"/>
      <c r="D75"/>
      <c r="E75"/>
      <c r="F75"/>
      <c r="G75"/>
    </row>
    <row r="76" spans="1:7" ht="13.5">
      <c r="A76"/>
      <c r="B76"/>
      <c r="C76"/>
      <c r="D76"/>
      <c r="E76"/>
      <c r="F76"/>
      <c r="G76"/>
    </row>
    <row r="77" spans="1:7" ht="13.5">
      <c r="A77"/>
      <c r="B77"/>
      <c r="C77"/>
      <c r="D77"/>
      <c r="E77"/>
      <c r="F77"/>
      <c r="G77"/>
    </row>
    <row r="78" spans="1:7" ht="13.5">
      <c r="A78"/>
      <c r="B78"/>
      <c r="C78"/>
      <c r="D78"/>
      <c r="E78"/>
      <c r="F78"/>
      <c r="G78"/>
    </row>
    <row r="79" spans="1:7" ht="13.5">
      <c r="A79"/>
      <c r="B79"/>
      <c r="C79"/>
      <c r="D79"/>
      <c r="E79"/>
      <c r="F79"/>
      <c r="G79"/>
    </row>
    <row r="80" spans="1:7" ht="13.5">
      <c r="A80"/>
      <c r="B80"/>
      <c r="C80"/>
      <c r="D80"/>
      <c r="E80"/>
      <c r="F80"/>
      <c r="G80"/>
    </row>
    <row r="81" spans="1:7" ht="13.5">
      <c r="A81"/>
      <c r="B81"/>
      <c r="C81"/>
      <c r="D81"/>
      <c r="E81"/>
      <c r="F81"/>
      <c r="G81"/>
    </row>
    <row r="82" spans="1:7" ht="13.5">
      <c r="A82"/>
      <c r="B82"/>
      <c r="C82"/>
      <c r="D82"/>
      <c r="E82"/>
      <c r="F82"/>
      <c r="G82"/>
    </row>
    <row r="83" spans="1:7" ht="13.5">
      <c r="A83"/>
      <c r="B83"/>
      <c r="C83"/>
      <c r="D83"/>
      <c r="E83"/>
      <c r="F83"/>
      <c r="G83"/>
    </row>
    <row r="84" spans="1:7" ht="13.5">
      <c r="A84"/>
      <c r="B84"/>
      <c r="C84"/>
      <c r="D84"/>
      <c r="E84"/>
      <c r="F84"/>
      <c r="G84"/>
    </row>
    <row r="85" spans="1:7" ht="13.5">
      <c r="A85"/>
      <c r="B85"/>
      <c r="C85"/>
      <c r="D85"/>
      <c r="E85"/>
      <c r="F85"/>
      <c r="G85"/>
    </row>
    <row r="86" spans="1:7" ht="13.5">
      <c r="A86"/>
      <c r="B86"/>
      <c r="C86"/>
      <c r="D86"/>
      <c r="E86"/>
      <c r="F86"/>
      <c r="G86"/>
    </row>
    <row r="87" spans="1:7" ht="13.5">
      <c r="A87"/>
      <c r="B87"/>
      <c r="C87"/>
      <c r="D87"/>
      <c r="E87"/>
      <c r="F87"/>
      <c r="G87"/>
    </row>
    <row r="88" spans="1:7" ht="13.5">
      <c r="A88"/>
      <c r="B88"/>
      <c r="C88"/>
      <c r="D88"/>
      <c r="E88"/>
      <c r="F88"/>
      <c r="G88"/>
    </row>
    <row r="89" spans="1:7" ht="13.5">
      <c r="A89"/>
      <c r="B89"/>
      <c r="C89"/>
      <c r="D89"/>
      <c r="E89"/>
      <c r="F89"/>
      <c r="G89"/>
    </row>
    <row r="90" spans="1:7" ht="13.5">
      <c r="A90"/>
      <c r="B90"/>
      <c r="C90"/>
      <c r="D90"/>
      <c r="E90"/>
      <c r="F90"/>
      <c r="G90"/>
    </row>
    <row r="91" spans="1:7" ht="13.5">
      <c r="A91"/>
      <c r="B91"/>
      <c r="C91"/>
      <c r="D91"/>
      <c r="E91"/>
      <c r="F91"/>
      <c r="G91"/>
    </row>
    <row r="92" spans="1:7" ht="13.5">
      <c r="A92"/>
      <c r="B92"/>
      <c r="C92"/>
      <c r="D92"/>
      <c r="E92"/>
      <c r="F92"/>
      <c r="G92"/>
    </row>
    <row r="93" spans="1:7" ht="14.25" thickBot="1">
      <c r="A93"/>
      <c r="B93"/>
      <c r="C93"/>
      <c r="D93"/>
      <c r="E93"/>
      <c r="F93"/>
      <c r="G93"/>
    </row>
    <row r="94" spans="1:7" ht="13.5">
      <c r="A94"/>
      <c r="B94"/>
      <c r="C94"/>
      <c r="D94"/>
      <c r="E94"/>
      <c r="F94"/>
      <c r="G94"/>
    </row>
    <row r="95" spans="1:7" ht="13.5">
      <c r="A95"/>
      <c r="B95"/>
      <c r="C95"/>
      <c r="F95"/>
      <c r="G95"/>
    </row>
    <row r="96" ht="12">
      <c r="B96" s="13"/>
    </row>
    <row r="97" ht="12">
      <c r="B97" s="13"/>
    </row>
    <row r="98" ht="12">
      <c r="B98" s="13"/>
    </row>
    <row r="99" ht="12">
      <c r="B99" s="13"/>
    </row>
    <row r="100" ht="12">
      <c r="B100" s="13"/>
    </row>
    <row r="101" ht="12">
      <c r="B101" s="13"/>
    </row>
    <row r="102" ht="12">
      <c r="B102" s="13"/>
    </row>
    <row r="103" ht="12">
      <c r="B103" s="13"/>
    </row>
    <row r="104" ht="12">
      <c r="B104" s="13"/>
    </row>
    <row r="105" ht="12">
      <c r="B105" s="13"/>
    </row>
    <row r="106" ht="12">
      <c r="B106" s="13"/>
    </row>
    <row r="107" ht="12">
      <c r="B107" s="13"/>
    </row>
    <row r="108" ht="12">
      <c r="B108" s="13"/>
    </row>
    <row r="109" ht="12">
      <c r="B109" s="13"/>
    </row>
    <row r="110" ht="12">
      <c r="B110" s="13"/>
    </row>
    <row r="111" ht="12">
      <c r="B111" s="13"/>
    </row>
    <row r="112" ht="12">
      <c r="B112" s="13"/>
    </row>
    <row r="113" ht="12">
      <c r="B113" s="13"/>
    </row>
    <row r="114" ht="12">
      <c r="B114" s="13"/>
    </row>
    <row r="115" ht="12">
      <c r="B115" s="13"/>
    </row>
    <row r="116" ht="12">
      <c r="B116" s="13"/>
    </row>
    <row r="117" ht="12">
      <c r="B117" s="13"/>
    </row>
    <row r="118" ht="12">
      <c r="B118" s="13"/>
    </row>
    <row r="119" ht="12">
      <c r="B119" s="13"/>
    </row>
    <row r="120" ht="12">
      <c r="B120" s="13"/>
    </row>
    <row r="121" ht="12">
      <c r="B121" s="13"/>
    </row>
    <row r="122" ht="12">
      <c r="B122" s="13"/>
    </row>
    <row r="123" ht="12">
      <c r="B123" s="13"/>
    </row>
    <row r="124" ht="12">
      <c r="B124" s="13"/>
    </row>
    <row r="125" ht="12">
      <c r="B125" s="13"/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8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9.00390625" style="8" customWidth="1"/>
    <col min="2" max="6" width="10.625" style="8" customWidth="1"/>
    <col min="7" max="7" width="10.875" style="8" customWidth="1"/>
    <col min="8" max="9" width="10.625" style="8" customWidth="1"/>
    <col min="10" max="10" width="13.375" style="8" customWidth="1"/>
    <col min="11" max="11" width="10.625" style="8" customWidth="1"/>
    <col min="12" max="12" width="14.50390625" style="8" customWidth="1"/>
    <col min="13" max="17" width="10.625" style="8" customWidth="1"/>
    <col min="18" max="18" width="10.875" style="8" customWidth="1"/>
    <col min="19" max="19" width="10.625" style="8" customWidth="1"/>
    <col min="20" max="20" width="10.875" style="8" customWidth="1"/>
    <col min="21" max="21" width="12.875" style="8" customWidth="1"/>
    <col min="22" max="24" width="10.625" style="8" customWidth="1"/>
    <col min="25" max="25" width="15.75390625" style="8" customWidth="1"/>
    <col min="26" max="26" width="12.50390625" style="8" customWidth="1"/>
    <col min="27" max="31" width="10.625" style="8" customWidth="1"/>
    <col min="32" max="32" width="12.50390625" style="8" customWidth="1"/>
    <col min="33" max="33" width="10.625" style="8" customWidth="1"/>
    <col min="34" max="34" width="10.875" style="8" customWidth="1"/>
    <col min="35" max="16384" width="9.00390625" style="8" customWidth="1"/>
  </cols>
  <sheetData>
    <row r="1" spans="1:34" s="6" customFormat="1" ht="12.75">
      <c r="A1" s="2" t="s">
        <v>101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7" customFormat="1" ht="12.75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6" customFormat="1" ht="13.5" thickBot="1">
      <c r="A3" s="14"/>
      <c r="B3" s="17" t="s">
        <v>86</v>
      </c>
      <c r="C3" s="15" t="s">
        <v>54</v>
      </c>
      <c r="D3" s="15" t="s">
        <v>55</v>
      </c>
      <c r="E3" s="15" t="s">
        <v>56</v>
      </c>
      <c r="F3" s="15" t="s">
        <v>57</v>
      </c>
      <c r="G3" s="16" t="s">
        <v>58</v>
      </c>
      <c r="H3" s="15" t="s">
        <v>59</v>
      </c>
      <c r="I3" s="15" t="s">
        <v>60</v>
      </c>
      <c r="J3" s="17" t="s">
        <v>61</v>
      </c>
      <c r="K3" s="16" t="s">
        <v>62</v>
      </c>
      <c r="L3" s="17" t="s">
        <v>63</v>
      </c>
      <c r="M3" s="16" t="s">
        <v>64</v>
      </c>
      <c r="N3" s="17" t="s">
        <v>65</v>
      </c>
      <c r="O3" s="15" t="s">
        <v>66</v>
      </c>
      <c r="P3" s="15" t="s">
        <v>67</v>
      </c>
      <c r="Q3" s="17" t="s">
        <v>68</v>
      </c>
      <c r="R3" s="16" t="s">
        <v>69</v>
      </c>
      <c r="S3" s="18" t="s">
        <v>70</v>
      </c>
      <c r="T3" s="16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76</v>
      </c>
      <c r="Z3" s="19" t="s">
        <v>77</v>
      </c>
      <c r="AA3" s="18" t="s">
        <v>78</v>
      </c>
      <c r="AB3" s="16" t="s">
        <v>79</v>
      </c>
      <c r="AC3" s="20" t="s">
        <v>80</v>
      </c>
      <c r="AD3" s="19" t="s">
        <v>81</v>
      </c>
      <c r="AE3" s="20" t="s">
        <v>82</v>
      </c>
      <c r="AF3" s="18" t="s">
        <v>83</v>
      </c>
      <c r="AG3" s="16" t="s">
        <v>84</v>
      </c>
      <c r="AH3" s="20" t="s">
        <v>85</v>
      </c>
    </row>
    <row r="4" spans="1:34" s="22" customFormat="1" ht="45.75" thickBot="1">
      <c r="A4" s="23" t="s">
        <v>133</v>
      </c>
      <c r="B4" s="24" t="s">
        <v>134</v>
      </c>
      <c r="C4" s="25" t="s">
        <v>135</v>
      </c>
      <c r="D4" s="25" t="s">
        <v>136</v>
      </c>
      <c r="E4" s="25" t="s">
        <v>137</v>
      </c>
      <c r="F4" s="25" t="s">
        <v>138</v>
      </c>
      <c r="G4" s="26" t="s">
        <v>158</v>
      </c>
      <c r="H4" s="25" t="s">
        <v>139</v>
      </c>
      <c r="I4" s="25" t="s">
        <v>140</v>
      </c>
      <c r="J4" s="25" t="s">
        <v>141</v>
      </c>
      <c r="K4" s="26" t="s">
        <v>159</v>
      </c>
      <c r="L4" s="25" t="s">
        <v>142</v>
      </c>
      <c r="M4" s="26" t="s">
        <v>160</v>
      </c>
      <c r="N4" s="27" t="s">
        <v>143</v>
      </c>
      <c r="O4" s="25" t="s">
        <v>161</v>
      </c>
      <c r="P4" s="25" t="s">
        <v>144</v>
      </c>
      <c r="Q4" s="25" t="s">
        <v>145</v>
      </c>
      <c r="R4" s="26" t="s">
        <v>162</v>
      </c>
      <c r="S4" s="28" t="s">
        <v>146</v>
      </c>
      <c r="T4" s="26" t="s">
        <v>163</v>
      </c>
      <c r="U4" s="28" t="s">
        <v>147</v>
      </c>
      <c r="V4" s="28" t="s">
        <v>148</v>
      </c>
      <c r="W4" s="29" t="s">
        <v>149</v>
      </c>
      <c r="X4" s="28" t="s">
        <v>150</v>
      </c>
      <c r="Y4" s="28" t="s">
        <v>151</v>
      </c>
      <c r="Z4" s="26" t="s">
        <v>164</v>
      </c>
      <c r="AA4" s="28" t="s">
        <v>152</v>
      </c>
      <c r="AB4" s="26" t="s">
        <v>165</v>
      </c>
      <c r="AC4" s="28" t="s">
        <v>153</v>
      </c>
      <c r="AD4" s="26" t="s">
        <v>166</v>
      </c>
      <c r="AE4" s="29" t="s">
        <v>154</v>
      </c>
      <c r="AF4" s="28" t="s">
        <v>155</v>
      </c>
      <c r="AG4" s="26" t="s">
        <v>167</v>
      </c>
      <c r="AH4" s="30" t="s">
        <v>156</v>
      </c>
    </row>
    <row r="5" spans="1:34" s="21" customFormat="1" ht="33" customHeight="1" thickBot="1">
      <c r="A5" s="23" t="s">
        <v>103</v>
      </c>
      <c r="B5" s="24" t="s">
        <v>104</v>
      </c>
      <c r="C5" s="25" t="s">
        <v>105</v>
      </c>
      <c r="D5" s="25" t="s">
        <v>106</v>
      </c>
      <c r="E5" s="25" t="s">
        <v>107</v>
      </c>
      <c r="F5" s="25" t="s">
        <v>108</v>
      </c>
      <c r="G5" s="26" t="s">
        <v>168</v>
      </c>
      <c r="H5" s="25" t="s">
        <v>109</v>
      </c>
      <c r="I5" s="25" t="s">
        <v>110</v>
      </c>
      <c r="J5" s="25" t="s">
        <v>111</v>
      </c>
      <c r="K5" s="25" t="s">
        <v>112</v>
      </c>
      <c r="L5" s="25" t="s">
        <v>113</v>
      </c>
      <c r="M5" s="25" t="s">
        <v>114</v>
      </c>
      <c r="N5" s="27" t="s">
        <v>115</v>
      </c>
      <c r="O5" s="25" t="s">
        <v>116</v>
      </c>
      <c r="P5" s="25" t="s">
        <v>117</v>
      </c>
      <c r="Q5" s="25" t="s">
        <v>118</v>
      </c>
      <c r="R5" s="28" t="s">
        <v>119</v>
      </c>
      <c r="S5" s="28" t="s">
        <v>120</v>
      </c>
      <c r="T5" s="26" t="s">
        <v>169</v>
      </c>
      <c r="U5" s="26" t="s">
        <v>170</v>
      </c>
      <c r="V5" s="28" t="s">
        <v>121</v>
      </c>
      <c r="W5" s="29" t="s">
        <v>122</v>
      </c>
      <c r="X5" s="28" t="s">
        <v>123</v>
      </c>
      <c r="Y5" s="28" t="s">
        <v>124</v>
      </c>
      <c r="Z5" s="28" t="s">
        <v>125</v>
      </c>
      <c r="AA5" s="28" t="s">
        <v>126</v>
      </c>
      <c r="AB5" s="28" t="s">
        <v>127</v>
      </c>
      <c r="AC5" s="28" t="s">
        <v>128</v>
      </c>
      <c r="AD5" s="28" t="s">
        <v>129</v>
      </c>
      <c r="AE5" s="29" t="s">
        <v>130</v>
      </c>
      <c r="AF5" s="26" t="s">
        <v>171</v>
      </c>
      <c r="AG5" s="28" t="s">
        <v>131</v>
      </c>
      <c r="AH5" s="30" t="s">
        <v>132</v>
      </c>
    </row>
    <row r="6" spans="1:34" s="41" customFormat="1" ht="13.5">
      <c r="A6" s="40">
        <v>39448</v>
      </c>
      <c r="B6" s="9">
        <v>313.03</v>
      </c>
      <c r="C6" s="12">
        <v>713.28</v>
      </c>
      <c r="D6" s="12">
        <v>574.24</v>
      </c>
      <c r="E6" s="11">
        <v>1056.51</v>
      </c>
      <c r="F6" s="12">
        <v>592.78</v>
      </c>
      <c r="G6" s="12">
        <v>444.19</v>
      </c>
      <c r="H6" s="11">
        <v>1101.57</v>
      </c>
      <c r="I6" s="11">
        <v>1881.41</v>
      </c>
      <c r="J6" s="11">
        <v>1193.97</v>
      </c>
      <c r="K6" s="11">
        <v>1473.59</v>
      </c>
      <c r="L6" s="11">
        <v>1204.92</v>
      </c>
      <c r="M6" s="11">
        <v>1192.1</v>
      </c>
      <c r="N6" s="11">
        <v>1070.17</v>
      </c>
      <c r="O6" s="12">
        <v>900.95</v>
      </c>
      <c r="P6" s="11">
        <v>1164.67</v>
      </c>
      <c r="Q6" s="11">
        <v>1821.85</v>
      </c>
      <c r="R6" s="11">
        <v>2355.5</v>
      </c>
      <c r="S6" s="11">
        <v>3879.07</v>
      </c>
      <c r="T6" s="11">
        <v>2625.62</v>
      </c>
      <c r="U6" s="12">
        <v>836.86</v>
      </c>
      <c r="V6" s="11">
        <v>1421.82</v>
      </c>
      <c r="W6" s="11">
        <v>1262.8</v>
      </c>
      <c r="X6" s="12">
        <v>613.21</v>
      </c>
      <c r="Y6" s="11">
        <v>1380.16</v>
      </c>
      <c r="Z6" s="11">
        <v>1680.17</v>
      </c>
      <c r="AA6" s="11">
        <v>1164.78</v>
      </c>
      <c r="AB6" s="12">
        <v>645.79</v>
      </c>
      <c r="AC6" s="12">
        <v>286.46</v>
      </c>
      <c r="AD6" s="12">
        <v>684.27</v>
      </c>
      <c r="AE6" s="11">
        <v>1026.71</v>
      </c>
      <c r="AF6" s="12">
        <v>610.74</v>
      </c>
      <c r="AG6" s="11">
        <v>1495.19</v>
      </c>
      <c r="AH6" s="12">
        <v>890.64</v>
      </c>
    </row>
    <row r="7" spans="1:34" s="41" customFormat="1" ht="12">
      <c r="A7" s="40">
        <v>39479</v>
      </c>
      <c r="B7" s="12">
        <v>296.58</v>
      </c>
      <c r="C7" s="12">
        <v>829.91</v>
      </c>
      <c r="D7" s="12">
        <v>527.26</v>
      </c>
      <c r="E7" s="11">
        <v>1056.73</v>
      </c>
      <c r="F7" s="12">
        <v>562.77</v>
      </c>
      <c r="G7" s="12">
        <v>428</v>
      </c>
      <c r="H7" s="11">
        <v>1076.59</v>
      </c>
      <c r="I7" s="11">
        <v>1785.6</v>
      </c>
      <c r="J7" s="11">
        <v>1209.31</v>
      </c>
      <c r="K7" s="11">
        <v>1394.44</v>
      </c>
      <c r="L7" s="11">
        <v>1154.68</v>
      </c>
      <c r="M7" s="11">
        <v>1135.09</v>
      </c>
      <c r="N7" s="11">
        <v>1164.85</v>
      </c>
      <c r="O7" s="12">
        <v>873.69</v>
      </c>
      <c r="P7" s="11">
        <v>1191.34</v>
      </c>
      <c r="Q7" s="11">
        <v>1852.34</v>
      </c>
      <c r="R7" s="11">
        <v>2338.47</v>
      </c>
      <c r="S7" s="11">
        <v>3720.43</v>
      </c>
      <c r="T7" s="11">
        <v>2661.22</v>
      </c>
      <c r="U7" s="12">
        <v>817.16</v>
      </c>
      <c r="V7" s="11">
        <v>1381.71</v>
      </c>
      <c r="W7" s="11">
        <v>1383.28</v>
      </c>
      <c r="X7" s="12">
        <v>621.1</v>
      </c>
      <c r="Y7" s="11">
        <v>1315.59</v>
      </c>
      <c r="Z7" s="11">
        <v>1614.45</v>
      </c>
      <c r="AA7" s="11">
        <v>1279.53</v>
      </c>
      <c r="AB7" s="12">
        <v>620.58</v>
      </c>
      <c r="AC7" s="12">
        <v>264.88</v>
      </c>
      <c r="AD7" s="12">
        <v>716.92</v>
      </c>
      <c r="AE7" s="11">
        <v>1006.28</v>
      </c>
      <c r="AF7" s="12">
        <v>583.18</v>
      </c>
      <c r="AG7" s="11">
        <v>1315.13</v>
      </c>
      <c r="AH7" s="12">
        <v>885.72</v>
      </c>
    </row>
    <row r="8" spans="1:34" s="41" customFormat="1" ht="12">
      <c r="A8" s="40">
        <v>39508</v>
      </c>
      <c r="B8" s="12">
        <v>292.5</v>
      </c>
      <c r="C8" s="12">
        <v>769.92</v>
      </c>
      <c r="D8" s="12">
        <v>475.66</v>
      </c>
      <c r="E8" s="11">
        <v>1041.81</v>
      </c>
      <c r="F8" s="12">
        <v>544.24</v>
      </c>
      <c r="G8" s="12">
        <v>421.63</v>
      </c>
      <c r="H8" s="12">
        <v>979.11</v>
      </c>
      <c r="I8" s="11">
        <v>1590.34</v>
      </c>
      <c r="J8" s="11">
        <v>1048.31</v>
      </c>
      <c r="K8" s="11">
        <v>1341.46</v>
      </c>
      <c r="L8" s="11">
        <v>1056.92</v>
      </c>
      <c r="M8" s="11">
        <v>1013.41</v>
      </c>
      <c r="N8" s="12">
        <v>972.96</v>
      </c>
      <c r="O8" s="12">
        <v>805.03</v>
      </c>
      <c r="P8" s="11">
        <v>1098.14</v>
      </c>
      <c r="Q8" s="11">
        <v>1654.51</v>
      </c>
      <c r="R8" s="11">
        <v>2043.43</v>
      </c>
      <c r="S8" s="11">
        <v>3384.49</v>
      </c>
      <c r="T8" s="11">
        <v>2557.76</v>
      </c>
      <c r="U8" s="12">
        <v>786.31</v>
      </c>
      <c r="V8" s="11">
        <v>1357.95</v>
      </c>
      <c r="W8" s="11">
        <v>1251.85</v>
      </c>
      <c r="X8" s="12">
        <v>624.25</v>
      </c>
      <c r="Y8" s="11">
        <v>1286.03</v>
      </c>
      <c r="Z8" s="11">
        <v>1548.91</v>
      </c>
      <c r="AA8" s="11">
        <v>1154.2</v>
      </c>
      <c r="AB8" s="12">
        <v>613.15</v>
      </c>
      <c r="AC8" s="12">
        <v>239.89</v>
      </c>
      <c r="AD8" s="12">
        <v>623.32</v>
      </c>
      <c r="AE8" s="12">
        <v>934.88</v>
      </c>
      <c r="AF8" s="12">
        <v>502.97</v>
      </c>
      <c r="AG8" s="11">
        <v>1201.54</v>
      </c>
      <c r="AH8" s="12">
        <v>848.44</v>
      </c>
    </row>
    <row r="9" spans="1:34" s="41" customFormat="1" ht="12">
      <c r="A9" s="40">
        <v>39539</v>
      </c>
      <c r="B9" s="12">
        <v>335.82</v>
      </c>
      <c r="C9" s="12">
        <v>810.37</v>
      </c>
      <c r="D9" s="12">
        <v>516.3</v>
      </c>
      <c r="E9" s="11">
        <v>1051.2</v>
      </c>
      <c r="F9" s="12">
        <v>564.43</v>
      </c>
      <c r="G9" s="12">
        <v>444.2</v>
      </c>
      <c r="H9" s="11">
        <v>1060.31</v>
      </c>
      <c r="I9" s="11">
        <v>1702.84</v>
      </c>
      <c r="J9" s="11">
        <v>1198.73</v>
      </c>
      <c r="K9" s="11">
        <v>1505.58</v>
      </c>
      <c r="L9" s="11">
        <v>1128.97</v>
      </c>
      <c r="M9" s="11">
        <v>1188.32</v>
      </c>
      <c r="N9" s="11">
        <v>1044.17</v>
      </c>
      <c r="O9" s="12">
        <v>894.25</v>
      </c>
      <c r="P9" s="11">
        <v>1257.45</v>
      </c>
      <c r="Q9" s="11">
        <v>1894.13</v>
      </c>
      <c r="R9" s="11">
        <v>2210.21</v>
      </c>
      <c r="S9" s="11">
        <v>3775.88</v>
      </c>
      <c r="T9" s="11">
        <v>2746.34</v>
      </c>
      <c r="U9" s="12">
        <v>779.57</v>
      </c>
      <c r="V9" s="11">
        <v>1373.26</v>
      </c>
      <c r="W9" s="11">
        <v>1410.13</v>
      </c>
      <c r="X9" s="12">
        <v>585.35</v>
      </c>
      <c r="Y9" s="11">
        <v>1345.2</v>
      </c>
      <c r="Z9" s="11">
        <v>1609.53</v>
      </c>
      <c r="AA9" s="11">
        <v>1281.05</v>
      </c>
      <c r="AB9" s="12">
        <v>675.45</v>
      </c>
      <c r="AC9" s="12">
        <v>308.15</v>
      </c>
      <c r="AD9" s="12">
        <v>751.81</v>
      </c>
      <c r="AE9" s="11">
        <v>1154.51</v>
      </c>
      <c r="AF9" s="12">
        <v>627.96</v>
      </c>
      <c r="AG9" s="11">
        <v>1519.3</v>
      </c>
      <c r="AH9" s="12">
        <v>875.4</v>
      </c>
    </row>
    <row r="10" spans="1:34" s="41" customFormat="1" ht="12">
      <c r="A10" s="40">
        <v>39569</v>
      </c>
      <c r="B10" s="12">
        <v>352.88</v>
      </c>
      <c r="C10" s="12">
        <v>924.12</v>
      </c>
      <c r="D10" s="12">
        <v>585.03</v>
      </c>
      <c r="E10" s="11">
        <v>1047.13</v>
      </c>
      <c r="F10" s="12">
        <v>592.44</v>
      </c>
      <c r="G10" s="12">
        <v>506.81</v>
      </c>
      <c r="H10" s="11">
        <v>1094.21</v>
      </c>
      <c r="I10" s="11">
        <v>1838.38</v>
      </c>
      <c r="J10" s="11">
        <v>1311.77</v>
      </c>
      <c r="K10" s="11">
        <v>1457.8</v>
      </c>
      <c r="L10" s="11">
        <v>1215.64</v>
      </c>
      <c r="M10" s="11">
        <v>1298.11</v>
      </c>
      <c r="N10" s="11">
        <v>1051.72</v>
      </c>
      <c r="O10" s="12">
        <v>947.45</v>
      </c>
      <c r="P10" s="11">
        <v>1345.29</v>
      </c>
      <c r="Q10" s="11">
        <v>2014.02</v>
      </c>
      <c r="R10" s="11">
        <v>2315.16</v>
      </c>
      <c r="S10" s="11">
        <v>3951.07</v>
      </c>
      <c r="T10" s="11">
        <v>2845.06</v>
      </c>
      <c r="U10" s="12">
        <v>762.79</v>
      </c>
      <c r="V10" s="11">
        <v>1360.28</v>
      </c>
      <c r="W10" s="11">
        <v>1526.22</v>
      </c>
      <c r="X10" s="12">
        <v>574.52</v>
      </c>
      <c r="Y10" s="11">
        <v>1378.33</v>
      </c>
      <c r="Z10" s="11">
        <v>1694.41</v>
      </c>
      <c r="AA10" s="11">
        <v>1390.3</v>
      </c>
      <c r="AB10" s="12">
        <v>668.15</v>
      </c>
      <c r="AC10" s="12">
        <v>304.19</v>
      </c>
      <c r="AD10" s="12">
        <v>761.56</v>
      </c>
      <c r="AE10" s="11">
        <v>1156.95</v>
      </c>
      <c r="AF10" s="12">
        <v>635.94</v>
      </c>
      <c r="AG10" s="11">
        <v>1495.14</v>
      </c>
      <c r="AH10" s="12">
        <v>898.04</v>
      </c>
    </row>
    <row r="11" spans="1:34" s="41" customFormat="1" ht="12">
      <c r="A11" s="40">
        <v>39600</v>
      </c>
      <c r="B11" s="12">
        <v>366.83</v>
      </c>
      <c r="C11" s="12">
        <v>918.95</v>
      </c>
      <c r="D11" s="12">
        <v>539.41</v>
      </c>
      <c r="E11" s="11">
        <v>1014.27</v>
      </c>
      <c r="F11" s="12">
        <v>530.3</v>
      </c>
      <c r="G11" s="12">
        <v>497.4</v>
      </c>
      <c r="H11" s="11">
        <v>1030.46</v>
      </c>
      <c r="I11" s="11">
        <v>1761.35</v>
      </c>
      <c r="J11" s="11">
        <v>1240.99</v>
      </c>
      <c r="K11" s="11">
        <v>1331.46</v>
      </c>
      <c r="L11" s="11">
        <v>1151.78</v>
      </c>
      <c r="M11" s="11">
        <v>1167.96</v>
      </c>
      <c r="N11" s="11">
        <v>1006.01</v>
      </c>
      <c r="O11" s="12">
        <v>892.07</v>
      </c>
      <c r="P11" s="11">
        <v>1238.83</v>
      </c>
      <c r="Q11" s="11">
        <v>1875.33</v>
      </c>
      <c r="R11" s="11">
        <v>2204.23</v>
      </c>
      <c r="S11" s="11">
        <v>3702.24</v>
      </c>
      <c r="T11" s="11">
        <v>2850.26</v>
      </c>
      <c r="U11" s="12">
        <v>794.95</v>
      </c>
      <c r="V11" s="11">
        <v>1402.42</v>
      </c>
      <c r="W11" s="11">
        <v>1429.66</v>
      </c>
      <c r="X11" s="12">
        <v>552.48</v>
      </c>
      <c r="Y11" s="11">
        <v>1296.35</v>
      </c>
      <c r="Z11" s="11">
        <v>1612.16</v>
      </c>
      <c r="AA11" s="11">
        <v>1310.78</v>
      </c>
      <c r="AB11" s="12">
        <v>632.99</v>
      </c>
      <c r="AC11" s="12">
        <v>270.98</v>
      </c>
      <c r="AD11" s="12">
        <v>674.46</v>
      </c>
      <c r="AE11" s="11">
        <v>1068.16</v>
      </c>
      <c r="AF11" s="12">
        <v>524.96</v>
      </c>
      <c r="AG11" s="11">
        <v>1254.18</v>
      </c>
      <c r="AH11" s="12">
        <v>861.25</v>
      </c>
    </row>
    <row r="12" spans="1:34" s="41" customFormat="1" ht="12">
      <c r="A12" s="40">
        <v>39630</v>
      </c>
      <c r="B12" s="12">
        <v>380.44</v>
      </c>
      <c r="C12" s="12">
        <v>765.11</v>
      </c>
      <c r="D12" s="12">
        <v>536</v>
      </c>
      <c r="E12" s="11">
        <v>1077.23</v>
      </c>
      <c r="F12" s="12">
        <v>520.14</v>
      </c>
      <c r="G12" s="12">
        <v>522.6</v>
      </c>
      <c r="H12" s="11">
        <v>1013.98</v>
      </c>
      <c r="I12" s="11">
        <v>1861.35</v>
      </c>
      <c r="J12" s="11">
        <v>1196.51</v>
      </c>
      <c r="K12" s="11">
        <v>1417.73</v>
      </c>
      <c r="L12" s="11">
        <v>1059.66</v>
      </c>
      <c r="M12" s="11">
        <v>1208.91</v>
      </c>
      <c r="N12" s="12">
        <v>967.2</v>
      </c>
      <c r="O12" s="12">
        <v>867.58</v>
      </c>
      <c r="P12" s="11">
        <v>1145.17</v>
      </c>
      <c r="Q12" s="11">
        <v>1769.58</v>
      </c>
      <c r="R12" s="11">
        <v>2061.68</v>
      </c>
      <c r="S12" s="11">
        <v>3632.49</v>
      </c>
      <c r="T12" s="11">
        <v>2628.15</v>
      </c>
      <c r="U12" s="12">
        <v>824.17</v>
      </c>
      <c r="V12" s="11">
        <v>1395.2</v>
      </c>
      <c r="W12" s="11">
        <v>1315.46</v>
      </c>
      <c r="X12" s="12">
        <v>549.1</v>
      </c>
      <c r="Y12" s="11">
        <v>1331.18</v>
      </c>
      <c r="Z12" s="11">
        <v>1681.04</v>
      </c>
      <c r="AA12" s="11">
        <v>1236.42</v>
      </c>
      <c r="AB12" s="12">
        <v>667.82</v>
      </c>
      <c r="AC12" s="12">
        <v>277.74</v>
      </c>
      <c r="AD12" s="12">
        <v>675.25</v>
      </c>
      <c r="AE12" s="11">
        <v>1072.65</v>
      </c>
      <c r="AF12" s="12">
        <v>548.97</v>
      </c>
      <c r="AG12" s="11">
        <v>1304.23</v>
      </c>
      <c r="AH12" s="12">
        <v>863.96</v>
      </c>
    </row>
    <row r="13" spans="1:34" s="41" customFormat="1" ht="12">
      <c r="A13" s="40">
        <v>39661</v>
      </c>
      <c r="B13" s="12">
        <v>341.37</v>
      </c>
      <c r="C13" s="12">
        <v>823.18</v>
      </c>
      <c r="D13" s="12">
        <v>515.23</v>
      </c>
      <c r="E13" s="11">
        <v>1083.75</v>
      </c>
      <c r="F13" s="12">
        <v>490.77</v>
      </c>
      <c r="G13" s="12">
        <v>542.08</v>
      </c>
      <c r="H13" s="12">
        <v>992.86</v>
      </c>
      <c r="I13" s="11">
        <v>1927.86</v>
      </c>
      <c r="J13" s="11">
        <v>1181.38</v>
      </c>
      <c r="K13" s="11">
        <v>1463.42</v>
      </c>
      <c r="L13" s="11">
        <v>1024.04</v>
      </c>
      <c r="M13" s="11">
        <v>1072.39</v>
      </c>
      <c r="N13" s="12">
        <v>928.43</v>
      </c>
      <c r="O13" s="12">
        <v>833.75</v>
      </c>
      <c r="P13" s="11">
        <v>1062.19</v>
      </c>
      <c r="Q13" s="11">
        <v>1724.18</v>
      </c>
      <c r="R13" s="11">
        <v>2093.6</v>
      </c>
      <c r="S13" s="11">
        <v>3796.78</v>
      </c>
      <c r="T13" s="11">
        <v>2555.45</v>
      </c>
      <c r="U13" s="12">
        <v>858.35</v>
      </c>
      <c r="V13" s="11">
        <v>1417.56</v>
      </c>
      <c r="W13" s="11">
        <v>1223.35</v>
      </c>
      <c r="X13" s="12">
        <v>567.04</v>
      </c>
      <c r="Y13" s="11">
        <v>1277.58</v>
      </c>
      <c r="Z13" s="11">
        <v>1655.18</v>
      </c>
      <c r="AA13" s="11">
        <v>1126.68</v>
      </c>
      <c r="AB13" s="12">
        <v>648.78</v>
      </c>
      <c r="AC13" s="12">
        <v>242.25</v>
      </c>
      <c r="AD13" s="12">
        <v>624.01</v>
      </c>
      <c r="AE13" s="12">
        <v>982.46</v>
      </c>
      <c r="AF13" s="12">
        <v>472.61</v>
      </c>
      <c r="AG13" s="11">
        <v>1206.75</v>
      </c>
      <c r="AH13" s="12">
        <v>851.38</v>
      </c>
    </row>
    <row r="14" spans="1:34" s="41" customFormat="1" ht="12">
      <c r="A14" s="40">
        <v>39692</v>
      </c>
      <c r="B14" s="12">
        <v>320.42</v>
      </c>
      <c r="C14" s="12">
        <v>617.12</v>
      </c>
      <c r="D14" s="12">
        <v>470.7</v>
      </c>
      <c r="E14" s="12">
        <v>960.49</v>
      </c>
      <c r="F14" s="12">
        <v>456.37</v>
      </c>
      <c r="G14" s="12">
        <v>501.08</v>
      </c>
      <c r="H14" s="12">
        <v>835.43</v>
      </c>
      <c r="I14" s="11">
        <v>1716.98</v>
      </c>
      <c r="J14" s="12">
        <v>929.12</v>
      </c>
      <c r="K14" s="11">
        <v>1496.53</v>
      </c>
      <c r="L14" s="12">
        <v>830.9</v>
      </c>
      <c r="M14" s="12">
        <v>786.44</v>
      </c>
      <c r="N14" s="12">
        <v>756.24</v>
      </c>
      <c r="O14" s="12">
        <v>714.31</v>
      </c>
      <c r="P14" s="12">
        <v>881.85</v>
      </c>
      <c r="Q14" s="11">
        <v>1398.9</v>
      </c>
      <c r="R14" s="11">
        <v>1809.37</v>
      </c>
      <c r="S14" s="11">
        <v>3166.35</v>
      </c>
      <c r="T14" s="11">
        <v>2185.64</v>
      </c>
      <c r="U14" s="12">
        <v>763.12</v>
      </c>
      <c r="V14" s="11">
        <v>1308.62</v>
      </c>
      <c r="W14" s="12">
        <v>894.23</v>
      </c>
      <c r="X14" s="12">
        <v>526.57</v>
      </c>
      <c r="Y14" s="11">
        <v>1235.05</v>
      </c>
      <c r="Z14" s="11">
        <v>1467.97</v>
      </c>
      <c r="AA14" s="12">
        <v>826.06</v>
      </c>
      <c r="AB14" s="12">
        <v>606.55</v>
      </c>
      <c r="AC14" s="12">
        <v>235.85</v>
      </c>
      <c r="AD14" s="12">
        <v>556.48</v>
      </c>
      <c r="AE14" s="12">
        <v>937.34</v>
      </c>
      <c r="AF14" s="12">
        <v>419.32</v>
      </c>
      <c r="AG14" s="11">
        <v>1048.83</v>
      </c>
      <c r="AH14" s="12">
        <v>770.17</v>
      </c>
    </row>
    <row r="15" spans="1:34" s="41" customFormat="1" ht="12">
      <c r="A15" s="40">
        <v>39722</v>
      </c>
      <c r="B15" s="12">
        <v>269.29</v>
      </c>
      <c r="C15" s="12">
        <v>391.25</v>
      </c>
      <c r="D15" s="12">
        <v>420.98</v>
      </c>
      <c r="E15" s="12">
        <v>813.45</v>
      </c>
      <c r="F15" s="12">
        <v>377.04</v>
      </c>
      <c r="G15" s="12">
        <v>386.49</v>
      </c>
      <c r="H15" s="12">
        <v>707.6</v>
      </c>
      <c r="I15" s="11">
        <v>1464.95</v>
      </c>
      <c r="J15" s="12">
        <v>709.95</v>
      </c>
      <c r="K15" s="11">
        <v>1291.16</v>
      </c>
      <c r="L15" s="12">
        <v>593.99</v>
      </c>
      <c r="M15" s="12">
        <v>603.1</v>
      </c>
      <c r="N15" s="12">
        <v>514.33</v>
      </c>
      <c r="O15" s="12">
        <v>601.43</v>
      </c>
      <c r="P15" s="12">
        <v>624.61</v>
      </c>
      <c r="Q15" s="11">
        <v>1050.85</v>
      </c>
      <c r="R15" s="11">
        <v>1426.39</v>
      </c>
      <c r="S15" s="11">
        <v>2241.53</v>
      </c>
      <c r="T15" s="11">
        <v>1661.1</v>
      </c>
      <c r="U15" s="12">
        <v>779.32</v>
      </c>
      <c r="V15" s="11">
        <v>1180.6</v>
      </c>
      <c r="W15" s="12">
        <v>552.22</v>
      </c>
      <c r="X15" s="12">
        <v>530.81</v>
      </c>
      <c r="Y15" s="11">
        <v>1067.19</v>
      </c>
      <c r="Z15" s="11">
        <v>1250.24</v>
      </c>
      <c r="AA15" s="12">
        <v>652.32</v>
      </c>
      <c r="AB15" s="12">
        <v>530.81</v>
      </c>
      <c r="AC15" s="12">
        <v>164.18</v>
      </c>
      <c r="AD15" s="12">
        <v>398.28</v>
      </c>
      <c r="AE15" s="12">
        <v>721.45</v>
      </c>
      <c r="AF15" s="12">
        <v>317.01</v>
      </c>
      <c r="AG15" s="12">
        <v>853.49</v>
      </c>
      <c r="AH15" s="12">
        <v>645.92</v>
      </c>
    </row>
    <row r="16" spans="1:34" s="41" customFormat="1" ht="12">
      <c r="A16" s="40">
        <v>39753</v>
      </c>
      <c r="B16" s="12">
        <v>266.13</v>
      </c>
      <c r="C16" s="12">
        <v>424.64</v>
      </c>
      <c r="D16" s="12">
        <v>412.67</v>
      </c>
      <c r="E16" s="12">
        <v>836.82</v>
      </c>
      <c r="F16" s="12">
        <v>394.67</v>
      </c>
      <c r="G16" s="12">
        <v>467.33</v>
      </c>
      <c r="H16" s="12">
        <v>679.59</v>
      </c>
      <c r="I16" s="11">
        <v>1478.3</v>
      </c>
      <c r="J16" s="12">
        <v>710.73</v>
      </c>
      <c r="K16" s="11">
        <v>1247.2</v>
      </c>
      <c r="L16" s="12">
        <v>561.68</v>
      </c>
      <c r="M16" s="12">
        <v>576.26</v>
      </c>
      <c r="N16" s="12">
        <v>536.06</v>
      </c>
      <c r="O16" s="12">
        <v>614.12</v>
      </c>
      <c r="P16" s="12">
        <v>669.16</v>
      </c>
      <c r="Q16" s="12">
        <v>954.94</v>
      </c>
      <c r="R16" s="11">
        <v>1190.87</v>
      </c>
      <c r="S16" s="11">
        <v>2057.15</v>
      </c>
      <c r="T16" s="11">
        <v>1573.9</v>
      </c>
      <c r="U16" s="12">
        <v>802.44</v>
      </c>
      <c r="V16" s="11">
        <v>1222.86</v>
      </c>
      <c r="W16" s="12">
        <v>572.45</v>
      </c>
      <c r="X16" s="12">
        <v>509.63</v>
      </c>
      <c r="Y16" s="11">
        <v>1106.02</v>
      </c>
      <c r="Z16" s="11">
        <v>1333.02</v>
      </c>
      <c r="AA16" s="12">
        <v>589.28</v>
      </c>
      <c r="AB16" s="12">
        <v>526.44</v>
      </c>
      <c r="AC16" s="12">
        <v>158.93</v>
      </c>
      <c r="AD16" s="12">
        <v>340.23</v>
      </c>
      <c r="AE16" s="12">
        <v>623.05</v>
      </c>
      <c r="AF16" s="12">
        <v>267.17</v>
      </c>
      <c r="AG16" s="12">
        <v>749.34</v>
      </c>
      <c r="AH16" s="12">
        <v>689.94</v>
      </c>
    </row>
    <row r="17" spans="1:34" s="41" customFormat="1" ht="12">
      <c r="A17" s="40">
        <v>39783</v>
      </c>
      <c r="B17" s="12">
        <v>266.43</v>
      </c>
      <c r="C17" s="12">
        <v>469.48</v>
      </c>
      <c r="D17" s="12">
        <v>443.3</v>
      </c>
      <c r="E17" s="12">
        <v>816.39</v>
      </c>
      <c r="F17" s="12">
        <v>390.05</v>
      </c>
      <c r="G17" s="12">
        <v>539.54</v>
      </c>
      <c r="H17" s="12">
        <v>685.9</v>
      </c>
      <c r="I17" s="11">
        <v>1534.19</v>
      </c>
      <c r="J17" s="12">
        <v>819.72</v>
      </c>
      <c r="K17" s="11">
        <v>1067.99</v>
      </c>
      <c r="L17" s="12">
        <v>549.39</v>
      </c>
      <c r="M17" s="12">
        <v>568.46</v>
      </c>
      <c r="N17" s="12">
        <v>552.62</v>
      </c>
      <c r="O17" s="12">
        <v>654.53</v>
      </c>
      <c r="P17" s="12">
        <v>682.62</v>
      </c>
      <c r="Q17" s="12">
        <v>967.28</v>
      </c>
      <c r="R17" s="11">
        <v>1132.51</v>
      </c>
      <c r="S17" s="11">
        <v>2001.95</v>
      </c>
      <c r="T17" s="11">
        <v>1690.86</v>
      </c>
      <c r="U17" s="12">
        <v>840.92</v>
      </c>
      <c r="V17" s="11">
        <v>1215.86</v>
      </c>
      <c r="W17" s="12">
        <v>615.99</v>
      </c>
      <c r="X17" s="12">
        <v>505.45</v>
      </c>
      <c r="Y17" s="11">
        <v>1176.6</v>
      </c>
      <c r="Z17" s="11">
        <v>1452.79</v>
      </c>
      <c r="AA17" s="12">
        <v>600.41</v>
      </c>
      <c r="AB17" s="12">
        <v>567.81</v>
      </c>
      <c r="AC17" s="12">
        <v>168.91</v>
      </c>
      <c r="AD17" s="12">
        <v>354.19</v>
      </c>
      <c r="AE17" s="12">
        <v>708.36</v>
      </c>
      <c r="AF17" s="12">
        <v>265.63</v>
      </c>
      <c r="AG17" s="12">
        <v>765.44</v>
      </c>
      <c r="AH17" s="12">
        <v>695.34</v>
      </c>
    </row>
    <row r="18" spans="1:34" s="42" customFormat="1" ht="12">
      <c r="A18" s="40">
        <v>39814</v>
      </c>
      <c r="B18" s="12"/>
      <c r="C18" s="12"/>
      <c r="D18" s="12"/>
      <c r="E18" s="12"/>
      <c r="F18" s="12"/>
      <c r="G18" s="12"/>
      <c r="H18" s="12"/>
      <c r="I18" s="11"/>
      <c r="J18" s="12"/>
      <c r="K18" s="12"/>
      <c r="L18" s="12"/>
      <c r="M18" s="12"/>
      <c r="N18" s="12"/>
      <c r="O18" s="12"/>
      <c r="P18" s="12"/>
      <c r="Q18" s="12"/>
      <c r="R18" s="11"/>
      <c r="S18" s="11"/>
      <c r="T18" s="11"/>
      <c r="U18" s="12"/>
      <c r="V18" s="11"/>
      <c r="W18" s="12"/>
      <c r="X18" s="12"/>
      <c r="Y18" s="11"/>
      <c r="Z18" s="11"/>
      <c r="AA18" s="12"/>
      <c r="AB18" s="12"/>
      <c r="AC18" s="12"/>
      <c r="AD18" s="12"/>
      <c r="AE18" s="12"/>
      <c r="AF18" s="12"/>
      <c r="AG18" s="12"/>
      <c r="AH18" s="12"/>
    </row>
    <row r="19" spans="1:34" s="42" customFormat="1" ht="12">
      <c r="A19" s="66" t="s">
        <v>175</v>
      </c>
      <c r="B19" s="12"/>
      <c r="C19" s="12"/>
      <c r="D19" s="12"/>
      <c r="E19" s="12"/>
      <c r="F19" s="12"/>
      <c r="G19" s="12"/>
      <c r="H19" s="12"/>
      <c r="I19" s="11"/>
      <c r="J19" s="12"/>
      <c r="K19" s="11"/>
      <c r="L19" s="12"/>
      <c r="M19" s="12"/>
      <c r="N19" s="12"/>
      <c r="O19" s="12"/>
      <c r="P19" s="12"/>
      <c r="Q19" s="11"/>
      <c r="R19" s="11"/>
      <c r="S19" s="11"/>
      <c r="T19" s="11"/>
      <c r="U19" s="12"/>
      <c r="V19" s="11"/>
      <c r="W19" s="12"/>
      <c r="X19" s="12"/>
      <c r="Y19" s="11"/>
      <c r="Z19" s="11"/>
      <c r="AA19" s="12"/>
      <c r="AB19" s="12"/>
      <c r="AC19" s="12"/>
      <c r="AD19" s="12"/>
      <c r="AE19" s="12"/>
      <c r="AF19" s="12"/>
      <c r="AG19" s="12"/>
      <c r="AH19" s="12"/>
    </row>
    <row r="20" spans="1:34" s="42" customFormat="1" ht="12">
      <c r="A20" s="40">
        <v>41000</v>
      </c>
      <c r="B20" s="12">
        <v>240.05</v>
      </c>
      <c r="C20" s="12">
        <v>377.43</v>
      </c>
      <c r="D20" s="12">
        <v>458.01</v>
      </c>
      <c r="E20" s="12">
        <v>849.68</v>
      </c>
      <c r="F20" s="12">
        <v>429.74</v>
      </c>
      <c r="G20" s="12">
        <v>337.25</v>
      </c>
      <c r="H20" s="12">
        <v>755.64</v>
      </c>
      <c r="I20" s="11">
        <v>1253.27</v>
      </c>
      <c r="J20" s="12">
        <v>826.03</v>
      </c>
      <c r="K20" s="11">
        <v>1487.42</v>
      </c>
      <c r="L20" s="12">
        <v>613.88</v>
      </c>
      <c r="M20" s="12">
        <v>425.93</v>
      </c>
      <c r="N20" s="12">
        <v>644.62</v>
      </c>
      <c r="O20" s="12">
        <v>712.43</v>
      </c>
      <c r="P20" s="12">
        <v>883.29</v>
      </c>
      <c r="Q20" s="11">
        <v>1091.68</v>
      </c>
      <c r="R20" s="11">
        <v>1609.02</v>
      </c>
      <c r="S20" s="11">
        <v>2440.47</v>
      </c>
      <c r="T20" s="12">
        <v>924.17</v>
      </c>
      <c r="U20" s="12">
        <v>349.58</v>
      </c>
      <c r="V20" s="12">
        <v>997.2</v>
      </c>
      <c r="W20" s="12">
        <v>314.67</v>
      </c>
      <c r="X20" s="12">
        <v>211.69</v>
      </c>
      <c r="Y20" s="12">
        <v>980.54</v>
      </c>
      <c r="Z20" s="11">
        <v>1291.43</v>
      </c>
      <c r="AA20" s="12">
        <v>830.28</v>
      </c>
      <c r="AB20" s="12">
        <v>563.96</v>
      </c>
      <c r="AC20" s="12">
        <v>112.24</v>
      </c>
      <c r="AD20" s="12">
        <v>189.64</v>
      </c>
      <c r="AE20" s="12">
        <v>441.38</v>
      </c>
      <c r="AF20" s="12">
        <v>281.47</v>
      </c>
      <c r="AG20" s="12">
        <v>796.32</v>
      </c>
      <c r="AH20" s="12">
        <v>763.04</v>
      </c>
    </row>
    <row r="21" spans="1:34" s="42" customFormat="1" ht="12">
      <c r="A21" s="40">
        <v>41030</v>
      </c>
      <c r="B21" s="12">
        <v>213.82</v>
      </c>
      <c r="C21" s="12">
        <v>322.27</v>
      </c>
      <c r="D21" s="12">
        <v>417.24</v>
      </c>
      <c r="E21" s="12">
        <v>804.91</v>
      </c>
      <c r="F21" s="12">
        <v>382.58</v>
      </c>
      <c r="G21" s="12">
        <v>277.5</v>
      </c>
      <c r="H21" s="12">
        <v>667.65</v>
      </c>
      <c r="I21" s="11">
        <v>1192.76</v>
      </c>
      <c r="J21" s="12">
        <v>742.49</v>
      </c>
      <c r="K21" s="11">
        <v>1311.68</v>
      </c>
      <c r="L21" s="12">
        <v>512.39</v>
      </c>
      <c r="M21" s="12">
        <v>369.83</v>
      </c>
      <c r="N21" s="12">
        <v>551.17</v>
      </c>
      <c r="O21" s="12">
        <v>635.21</v>
      </c>
      <c r="P21" s="12">
        <v>772.46</v>
      </c>
      <c r="Q21" s="12">
        <v>944.67</v>
      </c>
      <c r="R21" s="11">
        <v>1437.41</v>
      </c>
      <c r="S21" s="11">
        <v>2182.86</v>
      </c>
      <c r="T21" s="12">
        <v>799.61</v>
      </c>
      <c r="U21" s="12">
        <v>321.02</v>
      </c>
      <c r="V21" s="12">
        <v>953.1</v>
      </c>
      <c r="W21" s="12">
        <v>275.85</v>
      </c>
      <c r="X21" s="12">
        <v>193.37</v>
      </c>
      <c r="Y21" s="12">
        <v>891.92</v>
      </c>
      <c r="Z21" s="11">
        <v>1195.46</v>
      </c>
      <c r="AA21" s="12">
        <v>752.74</v>
      </c>
      <c r="AB21" s="12">
        <v>530.15</v>
      </c>
      <c r="AC21" s="12">
        <v>99.05</v>
      </c>
      <c r="AD21" s="12">
        <v>151.24</v>
      </c>
      <c r="AE21" s="12">
        <v>364.74</v>
      </c>
      <c r="AF21" s="12">
        <v>247.06</v>
      </c>
      <c r="AG21" s="12">
        <v>693.21</v>
      </c>
      <c r="AH21" s="12">
        <v>695.79</v>
      </c>
    </row>
    <row r="22" spans="1:34" s="42" customFormat="1" ht="12">
      <c r="A22" s="40">
        <v>41061</v>
      </c>
      <c r="B22" s="12">
        <v>216.64</v>
      </c>
      <c r="C22" s="12">
        <v>317.42</v>
      </c>
      <c r="D22" s="12">
        <v>465.58</v>
      </c>
      <c r="E22" s="12">
        <v>856.98</v>
      </c>
      <c r="F22" s="12">
        <v>397.53</v>
      </c>
      <c r="G22" s="12">
        <v>289.14</v>
      </c>
      <c r="H22" s="12">
        <v>702.41</v>
      </c>
      <c r="I22" s="11">
        <v>1303.45</v>
      </c>
      <c r="J22" s="12">
        <v>756.83</v>
      </c>
      <c r="K22" s="11">
        <v>1422.33</v>
      </c>
      <c r="L22" s="12">
        <v>540.42</v>
      </c>
      <c r="M22" s="12">
        <v>381.14</v>
      </c>
      <c r="N22" s="12">
        <v>580.1</v>
      </c>
      <c r="O22" s="12">
        <v>698.88</v>
      </c>
      <c r="P22" s="12">
        <v>804.94</v>
      </c>
      <c r="Q22" s="12">
        <v>990.47</v>
      </c>
      <c r="R22" s="11">
        <v>1517.72</v>
      </c>
      <c r="S22" s="11">
        <v>2342.4</v>
      </c>
      <c r="T22" s="12">
        <v>858.41</v>
      </c>
      <c r="U22" s="12">
        <v>328.09</v>
      </c>
      <c r="V22" s="11">
        <v>1016.47</v>
      </c>
      <c r="W22" s="12">
        <v>282.09</v>
      </c>
      <c r="X22" s="12">
        <v>204.32</v>
      </c>
      <c r="Y22" s="12">
        <v>937.65</v>
      </c>
      <c r="Z22" s="11">
        <v>1318.77</v>
      </c>
      <c r="AA22" s="12">
        <v>787.84</v>
      </c>
      <c r="AB22" s="12">
        <v>545.18</v>
      </c>
      <c r="AC22" s="12">
        <v>111.13</v>
      </c>
      <c r="AD22" s="12">
        <v>173.65</v>
      </c>
      <c r="AE22" s="12">
        <v>421.49</v>
      </c>
      <c r="AF22" s="12">
        <v>273.4</v>
      </c>
      <c r="AG22" s="12">
        <v>805.96</v>
      </c>
      <c r="AH22" s="12">
        <v>744.41</v>
      </c>
    </row>
    <row r="23" spans="1:34" s="42" customFormat="1" ht="12">
      <c r="A23" s="40">
        <v>41091</v>
      </c>
      <c r="B23" s="12">
        <v>199.45</v>
      </c>
      <c r="C23" s="12">
        <v>312.64</v>
      </c>
      <c r="D23" s="12">
        <v>461.14</v>
      </c>
      <c r="E23" s="12">
        <v>860.87</v>
      </c>
      <c r="F23" s="12">
        <v>373.07</v>
      </c>
      <c r="G23" s="12">
        <v>249.53</v>
      </c>
      <c r="H23" s="12">
        <v>667.33</v>
      </c>
      <c r="I23" s="11">
        <v>1313.41</v>
      </c>
      <c r="J23" s="12">
        <v>694.92</v>
      </c>
      <c r="K23" s="11">
        <v>1379.32</v>
      </c>
      <c r="L23" s="12">
        <v>499.06</v>
      </c>
      <c r="M23" s="12">
        <v>328.28</v>
      </c>
      <c r="N23" s="12">
        <v>543.95</v>
      </c>
      <c r="O23" s="12">
        <v>664.39</v>
      </c>
      <c r="P23" s="12">
        <v>769.22</v>
      </c>
      <c r="Q23" s="12">
        <v>897.73</v>
      </c>
      <c r="R23" s="11">
        <v>1426.48</v>
      </c>
      <c r="S23" s="11">
        <v>2287.36</v>
      </c>
      <c r="T23" s="12">
        <v>817.12</v>
      </c>
      <c r="U23" s="12">
        <v>256.04</v>
      </c>
      <c r="V23" s="11">
        <v>1025.61</v>
      </c>
      <c r="W23" s="12">
        <v>235.83</v>
      </c>
      <c r="X23" s="12">
        <v>163.85</v>
      </c>
      <c r="Y23" s="12">
        <v>910.02</v>
      </c>
      <c r="Z23" s="11">
        <v>1320.2</v>
      </c>
      <c r="AA23" s="12">
        <v>775.75</v>
      </c>
      <c r="AB23" s="12">
        <v>544.67</v>
      </c>
      <c r="AC23" s="12">
        <v>107.89</v>
      </c>
      <c r="AD23" s="12">
        <v>165.51</v>
      </c>
      <c r="AE23" s="12">
        <v>387.76</v>
      </c>
      <c r="AF23" s="12">
        <v>274.43</v>
      </c>
      <c r="AG23" s="12">
        <v>807.57</v>
      </c>
      <c r="AH23" s="12">
        <v>733.54</v>
      </c>
    </row>
    <row r="24" spans="1:34" s="42" customFormat="1" ht="12">
      <c r="A24" s="40">
        <v>41122</v>
      </c>
      <c r="B24" s="12">
        <v>204.38</v>
      </c>
      <c r="C24" s="12">
        <v>316.28</v>
      </c>
      <c r="D24" s="12">
        <v>450.66</v>
      </c>
      <c r="E24" s="12">
        <v>878.13</v>
      </c>
      <c r="F24" s="12">
        <v>355.59</v>
      </c>
      <c r="G24" s="12">
        <v>235.78</v>
      </c>
      <c r="H24" s="12">
        <v>669.36</v>
      </c>
      <c r="I24" s="11">
        <v>1336.13</v>
      </c>
      <c r="J24" s="12">
        <v>712.35</v>
      </c>
      <c r="K24" s="11">
        <v>1403.1</v>
      </c>
      <c r="L24" s="12">
        <v>487.42</v>
      </c>
      <c r="M24" s="12">
        <v>308.89</v>
      </c>
      <c r="N24" s="12">
        <v>522.44</v>
      </c>
      <c r="O24" s="12">
        <v>668.34</v>
      </c>
      <c r="P24" s="12">
        <v>729.49</v>
      </c>
      <c r="Q24" s="12">
        <v>890.75</v>
      </c>
      <c r="R24" s="11">
        <v>1430.85</v>
      </c>
      <c r="S24" s="11">
        <v>2304.8</v>
      </c>
      <c r="T24" s="12">
        <v>820.41</v>
      </c>
      <c r="U24" s="12">
        <v>264.62</v>
      </c>
      <c r="V24" s="11">
        <v>1058.81</v>
      </c>
      <c r="W24" s="12">
        <v>203.84</v>
      </c>
      <c r="X24" s="12">
        <v>156.64</v>
      </c>
      <c r="Y24" s="12">
        <v>916.07</v>
      </c>
      <c r="Z24" s="11">
        <v>1335.37</v>
      </c>
      <c r="AA24" s="12">
        <v>740.78</v>
      </c>
      <c r="AB24" s="12">
        <v>544.81</v>
      </c>
      <c r="AC24" s="12">
        <v>105.92</v>
      </c>
      <c r="AD24" s="12">
        <v>156.07</v>
      </c>
      <c r="AE24" s="12">
        <v>382.25</v>
      </c>
      <c r="AF24" s="12">
        <v>274.07</v>
      </c>
      <c r="AG24" s="12">
        <v>778.26</v>
      </c>
      <c r="AH24" s="12">
        <v>764.78</v>
      </c>
    </row>
    <row r="25" spans="1:34" s="42" customFormat="1" ht="12">
      <c r="A25" s="40">
        <v>41153</v>
      </c>
      <c r="B25" s="12">
        <v>201.92</v>
      </c>
      <c r="C25" s="12">
        <v>330.42</v>
      </c>
      <c r="D25" s="12">
        <v>470.46</v>
      </c>
      <c r="E25" s="12">
        <v>896.6</v>
      </c>
      <c r="F25" s="12">
        <v>359.62</v>
      </c>
      <c r="G25" s="12">
        <v>234.16</v>
      </c>
      <c r="H25" s="12">
        <v>665.44</v>
      </c>
      <c r="I25" s="11">
        <v>1348.03</v>
      </c>
      <c r="J25" s="12">
        <v>739.65</v>
      </c>
      <c r="K25" s="11">
        <v>1390.07</v>
      </c>
      <c r="L25" s="12">
        <v>506.79</v>
      </c>
      <c r="M25" s="12">
        <v>318.44</v>
      </c>
      <c r="N25" s="12">
        <v>545.89</v>
      </c>
      <c r="O25" s="12">
        <v>677.88</v>
      </c>
      <c r="P25" s="12">
        <v>737</v>
      </c>
      <c r="Q25" s="12">
        <v>875.41</v>
      </c>
      <c r="R25" s="11">
        <v>1385.52</v>
      </c>
      <c r="S25" s="11">
        <v>2261.9</v>
      </c>
      <c r="T25" s="12">
        <v>860.57</v>
      </c>
      <c r="U25" s="12">
        <v>274.45</v>
      </c>
      <c r="V25" s="11">
        <v>1033.64</v>
      </c>
      <c r="W25" s="12">
        <v>185.3</v>
      </c>
      <c r="X25" s="12">
        <v>148.59</v>
      </c>
      <c r="Y25" s="12">
        <v>941.92</v>
      </c>
      <c r="Z25" s="11">
        <v>1358.86</v>
      </c>
      <c r="AA25" s="12">
        <v>740.91</v>
      </c>
      <c r="AB25" s="12">
        <v>544.41</v>
      </c>
      <c r="AC25" s="12">
        <v>108.32</v>
      </c>
      <c r="AD25" s="12">
        <v>165.96</v>
      </c>
      <c r="AE25" s="12">
        <v>412.97</v>
      </c>
      <c r="AF25" s="12">
        <v>289.73</v>
      </c>
      <c r="AG25" s="12">
        <v>839.69</v>
      </c>
      <c r="AH25" s="12">
        <v>773.49</v>
      </c>
    </row>
    <row r="26" spans="1:34" s="42" customFormat="1" ht="12">
      <c r="A26" s="40">
        <v>41183</v>
      </c>
      <c r="B26" s="12">
        <v>204.85</v>
      </c>
      <c r="C26" s="12">
        <v>323.12</v>
      </c>
      <c r="D26" s="12">
        <v>481.53</v>
      </c>
      <c r="E26" s="12">
        <v>868.64</v>
      </c>
      <c r="F26" s="12">
        <v>354.68</v>
      </c>
      <c r="G26" s="12">
        <v>231.03</v>
      </c>
      <c r="H26" s="12">
        <v>676.5</v>
      </c>
      <c r="I26" s="11">
        <v>1355.66</v>
      </c>
      <c r="J26" s="12">
        <v>752.15</v>
      </c>
      <c r="K26" s="11">
        <v>1409.97</v>
      </c>
      <c r="L26" s="12">
        <v>512.53</v>
      </c>
      <c r="M26" s="12">
        <v>336.11</v>
      </c>
      <c r="N26" s="12">
        <v>556.24</v>
      </c>
      <c r="O26" s="12">
        <v>666.41</v>
      </c>
      <c r="P26" s="12">
        <v>756.83</v>
      </c>
      <c r="Q26" s="12">
        <v>894.22</v>
      </c>
      <c r="R26" s="11">
        <v>1416.22</v>
      </c>
      <c r="S26" s="11">
        <v>2180.79</v>
      </c>
      <c r="T26" s="12">
        <v>874.2</v>
      </c>
      <c r="U26" s="12">
        <v>257.72</v>
      </c>
      <c r="V26" s="11">
        <v>1062.43</v>
      </c>
      <c r="W26" s="12">
        <v>196.01</v>
      </c>
      <c r="X26" s="12">
        <v>147.56</v>
      </c>
      <c r="Y26" s="12">
        <v>946.38</v>
      </c>
      <c r="Z26" s="11">
        <v>1283.1</v>
      </c>
      <c r="AA26" s="12">
        <v>747.72</v>
      </c>
      <c r="AB26" s="12">
        <v>544.43</v>
      </c>
      <c r="AC26" s="12">
        <v>108.15</v>
      </c>
      <c r="AD26" s="12">
        <v>174.55</v>
      </c>
      <c r="AE26" s="12">
        <v>424.36</v>
      </c>
      <c r="AF26" s="12">
        <v>302.16</v>
      </c>
      <c r="AG26" s="12">
        <v>886.21</v>
      </c>
      <c r="AH26" s="12">
        <v>773.26</v>
      </c>
    </row>
    <row r="27" spans="1:34" s="42" customFormat="1" ht="12">
      <c r="A27" s="40">
        <v>41214</v>
      </c>
      <c r="B27" s="12">
        <v>203.15</v>
      </c>
      <c r="C27" s="12">
        <v>315.07</v>
      </c>
      <c r="D27" s="12">
        <v>485.97</v>
      </c>
      <c r="E27" s="12">
        <v>907.31</v>
      </c>
      <c r="F27" s="12">
        <v>371.25</v>
      </c>
      <c r="G27" s="12">
        <v>257.79</v>
      </c>
      <c r="H27" s="12">
        <v>720.13</v>
      </c>
      <c r="I27" s="11">
        <v>1375.4</v>
      </c>
      <c r="J27" s="12">
        <v>783.17</v>
      </c>
      <c r="K27" s="11">
        <v>1496.69</v>
      </c>
      <c r="L27" s="12">
        <v>559.92</v>
      </c>
      <c r="M27" s="12">
        <v>361.28</v>
      </c>
      <c r="N27" s="12">
        <v>578.06</v>
      </c>
      <c r="O27" s="12">
        <v>689.24</v>
      </c>
      <c r="P27" s="12">
        <v>826.82</v>
      </c>
      <c r="Q27" s="12">
        <v>936.36</v>
      </c>
      <c r="R27" s="11">
        <v>1615.94</v>
      </c>
      <c r="S27" s="11">
        <v>2257.88</v>
      </c>
      <c r="T27" s="12">
        <v>890.03</v>
      </c>
      <c r="U27" s="12">
        <v>291.35</v>
      </c>
      <c r="V27" s="11">
        <v>1057.04</v>
      </c>
      <c r="W27" s="12">
        <v>217.96</v>
      </c>
      <c r="X27" s="12">
        <v>150.95</v>
      </c>
      <c r="Y27" s="12">
        <v>972.66</v>
      </c>
      <c r="Z27" s="11">
        <v>1339.38</v>
      </c>
      <c r="AA27" s="12">
        <v>769.56</v>
      </c>
      <c r="AB27" s="12">
        <v>536.76</v>
      </c>
      <c r="AC27" s="12">
        <v>113.95</v>
      </c>
      <c r="AD27" s="12">
        <v>204.25</v>
      </c>
      <c r="AE27" s="12">
        <v>434.47</v>
      </c>
      <c r="AF27" s="12">
        <v>310.16</v>
      </c>
      <c r="AG27" s="12">
        <v>907.67</v>
      </c>
      <c r="AH27" s="12">
        <v>802.92</v>
      </c>
    </row>
    <row r="28" spans="1:34" s="42" customFormat="1" ht="12">
      <c r="A28" s="40">
        <v>41244</v>
      </c>
      <c r="B28" s="12">
        <v>221.31</v>
      </c>
      <c r="C28" s="12">
        <v>327.43</v>
      </c>
      <c r="D28" s="12">
        <v>558.64</v>
      </c>
      <c r="E28" s="12">
        <v>910.21</v>
      </c>
      <c r="F28" s="12">
        <v>399.96</v>
      </c>
      <c r="G28" s="12">
        <v>289.16</v>
      </c>
      <c r="H28" s="12">
        <v>774.5</v>
      </c>
      <c r="I28" s="11">
        <v>1373.27</v>
      </c>
      <c r="J28" s="12">
        <v>849.69</v>
      </c>
      <c r="K28" s="11">
        <v>1659.7</v>
      </c>
      <c r="L28" s="12">
        <v>621.52</v>
      </c>
      <c r="M28" s="12">
        <v>427.49</v>
      </c>
      <c r="N28" s="12">
        <v>656</v>
      </c>
      <c r="O28" s="12">
        <v>761.35</v>
      </c>
      <c r="P28" s="12">
        <v>938.72</v>
      </c>
      <c r="Q28" s="11">
        <v>1053.4</v>
      </c>
      <c r="R28" s="11">
        <v>1813.07</v>
      </c>
      <c r="S28" s="11">
        <v>2435.59</v>
      </c>
      <c r="T28" s="12">
        <v>890.39</v>
      </c>
      <c r="U28" s="12">
        <v>317.25</v>
      </c>
      <c r="V28" s="11">
        <v>1117.71</v>
      </c>
      <c r="W28" s="12">
        <v>258.91</v>
      </c>
      <c r="X28" s="12">
        <v>151.04</v>
      </c>
      <c r="Y28" s="11">
        <v>1115.35</v>
      </c>
      <c r="Z28" s="11">
        <v>1360.91</v>
      </c>
      <c r="AA28" s="12">
        <v>830.18</v>
      </c>
      <c r="AB28" s="12">
        <v>569</v>
      </c>
      <c r="AC28" s="12">
        <v>131.01</v>
      </c>
      <c r="AD28" s="12">
        <v>281.68</v>
      </c>
      <c r="AE28" s="12">
        <v>512.28</v>
      </c>
      <c r="AF28" s="12">
        <v>370.63</v>
      </c>
      <c r="AG28" s="11">
        <v>1120.92</v>
      </c>
      <c r="AH28" s="12">
        <v>830.21</v>
      </c>
    </row>
    <row r="29" spans="1:34" s="42" customFormat="1" ht="12">
      <c r="A29" s="40">
        <v>41275</v>
      </c>
      <c r="B29" s="12">
        <v>228.27</v>
      </c>
      <c r="C29" s="12">
        <v>380.5</v>
      </c>
      <c r="D29" s="12">
        <v>578.86</v>
      </c>
      <c r="E29" s="11">
        <v>1003.24</v>
      </c>
      <c r="F29" s="12">
        <v>413.49</v>
      </c>
      <c r="G29" s="12">
        <v>296.29</v>
      </c>
      <c r="H29" s="12">
        <v>839.04</v>
      </c>
      <c r="I29" s="11">
        <v>1606.97</v>
      </c>
      <c r="J29" s="12">
        <v>934.99</v>
      </c>
      <c r="K29" s="11">
        <v>1812.29</v>
      </c>
      <c r="L29" s="12">
        <v>631.27</v>
      </c>
      <c r="M29" s="12">
        <v>492.35</v>
      </c>
      <c r="N29" s="12">
        <v>707.34</v>
      </c>
      <c r="O29" s="12">
        <v>837.26</v>
      </c>
      <c r="P29" s="11">
        <v>1029.35</v>
      </c>
      <c r="Q29" s="11">
        <v>1124.05</v>
      </c>
      <c r="R29" s="11">
        <v>2024.61</v>
      </c>
      <c r="S29" s="11">
        <v>2660.88</v>
      </c>
      <c r="T29" s="12">
        <v>939.99</v>
      </c>
      <c r="U29" s="12">
        <v>314.82</v>
      </c>
      <c r="V29" s="11">
        <v>1216.15</v>
      </c>
      <c r="W29" s="12">
        <v>302.12</v>
      </c>
      <c r="X29" s="12">
        <v>151.74</v>
      </c>
      <c r="Y29" s="11">
        <v>1215.09</v>
      </c>
      <c r="Z29" s="11">
        <v>1486.87</v>
      </c>
      <c r="AA29" s="12">
        <v>923.36</v>
      </c>
      <c r="AB29" s="12">
        <v>621.23</v>
      </c>
      <c r="AC29" s="12">
        <v>147.8</v>
      </c>
      <c r="AD29" s="12">
        <v>305.86</v>
      </c>
      <c r="AE29" s="12">
        <v>563.32</v>
      </c>
      <c r="AF29" s="12">
        <v>378.84</v>
      </c>
      <c r="AG29" s="11">
        <v>1166.7</v>
      </c>
      <c r="AH29" s="12">
        <v>923.29</v>
      </c>
    </row>
    <row r="30" spans="1:34" s="42" customFormat="1" ht="12">
      <c r="A30" s="40">
        <v>41306</v>
      </c>
      <c r="B30" s="12">
        <v>243.11</v>
      </c>
      <c r="C30" s="12">
        <v>357.33</v>
      </c>
      <c r="D30" s="12">
        <v>580.27</v>
      </c>
      <c r="E30" s="11">
        <v>1066.32</v>
      </c>
      <c r="F30" s="12">
        <v>434.17</v>
      </c>
      <c r="G30" s="12">
        <v>333.95</v>
      </c>
      <c r="H30" s="12">
        <v>876.61</v>
      </c>
      <c r="I30" s="11">
        <v>1684.51</v>
      </c>
      <c r="J30" s="11">
        <v>1001.41</v>
      </c>
      <c r="K30" s="11">
        <v>2143.3</v>
      </c>
      <c r="L30" s="12">
        <v>645.53</v>
      </c>
      <c r="M30" s="12">
        <v>503.39</v>
      </c>
      <c r="N30" s="12">
        <v>724.36</v>
      </c>
      <c r="O30" s="12">
        <v>825.16</v>
      </c>
      <c r="P30" s="11">
        <v>1052.35</v>
      </c>
      <c r="Q30" s="11">
        <v>1149.18</v>
      </c>
      <c r="R30" s="11">
        <v>2132.4</v>
      </c>
      <c r="S30" s="11">
        <v>2531.9</v>
      </c>
      <c r="T30" s="12">
        <v>988.39</v>
      </c>
      <c r="U30" s="12">
        <v>317.16</v>
      </c>
      <c r="V30" s="11">
        <v>1312.72</v>
      </c>
      <c r="W30" s="12">
        <v>331.16</v>
      </c>
      <c r="X30" s="12">
        <v>168.39</v>
      </c>
      <c r="Y30" s="11">
        <v>1323.58</v>
      </c>
      <c r="Z30" s="11">
        <v>1564.66</v>
      </c>
      <c r="AA30" s="12">
        <v>928.07</v>
      </c>
      <c r="AB30" s="12">
        <v>634.86</v>
      </c>
      <c r="AC30" s="12">
        <v>153.43</v>
      </c>
      <c r="AD30" s="12">
        <v>319.82</v>
      </c>
      <c r="AE30" s="12">
        <v>555.19</v>
      </c>
      <c r="AF30" s="12">
        <v>385.79</v>
      </c>
      <c r="AG30" s="11">
        <v>1259.99</v>
      </c>
      <c r="AH30" s="12">
        <v>973.99</v>
      </c>
    </row>
    <row r="31" spans="1:34" s="42" customFormat="1" ht="13.5">
      <c r="A31" s="40">
        <v>41334</v>
      </c>
      <c r="B31" s="9">
        <v>241.58</v>
      </c>
      <c r="C31" s="9">
        <v>367.19</v>
      </c>
      <c r="D31" s="9">
        <v>587.58</v>
      </c>
      <c r="E31" s="10">
        <v>1128.43</v>
      </c>
      <c r="F31" s="9">
        <v>467.43</v>
      </c>
      <c r="G31" s="9">
        <v>323.48</v>
      </c>
      <c r="H31" s="9">
        <v>923.38</v>
      </c>
      <c r="I31" s="10">
        <v>1783</v>
      </c>
      <c r="J31" s="9">
        <v>946.26</v>
      </c>
      <c r="K31" s="10">
        <v>2396.18</v>
      </c>
      <c r="L31" s="9">
        <v>651.86</v>
      </c>
      <c r="M31" s="9">
        <v>471.52</v>
      </c>
      <c r="N31" s="9">
        <v>726.27</v>
      </c>
      <c r="O31" s="9">
        <v>853.72</v>
      </c>
      <c r="P31" s="10">
        <v>1108.37</v>
      </c>
      <c r="Q31" s="10">
        <v>1200.39</v>
      </c>
      <c r="R31" s="11">
        <v>2177.22</v>
      </c>
      <c r="S31" s="11">
        <v>2641.78</v>
      </c>
      <c r="T31" s="11">
        <v>1086.71</v>
      </c>
      <c r="U31" s="12">
        <v>354.66</v>
      </c>
      <c r="V31" s="11">
        <v>1476.44</v>
      </c>
      <c r="W31" s="12">
        <v>337.56</v>
      </c>
      <c r="X31" s="12">
        <v>168.86</v>
      </c>
      <c r="Y31" s="11">
        <v>1529.73</v>
      </c>
      <c r="Z31" s="11">
        <v>1692.2</v>
      </c>
      <c r="AA31" s="12">
        <v>944.83</v>
      </c>
      <c r="AB31" s="12">
        <v>735.78</v>
      </c>
      <c r="AC31" s="12">
        <v>164.33</v>
      </c>
      <c r="AD31" s="12">
        <v>359.54</v>
      </c>
      <c r="AE31" s="12">
        <v>562.96</v>
      </c>
      <c r="AF31" s="12">
        <v>447.91</v>
      </c>
      <c r="AG31" s="11">
        <v>1450.35</v>
      </c>
      <c r="AH31" s="11">
        <v>1061.93</v>
      </c>
    </row>
    <row r="32" spans="1:34" s="42" customFormat="1" ht="13.5">
      <c r="A32" s="40">
        <v>41365</v>
      </c>
      <c r="B32" s="9">
        <v>264.3</v>
      </c>
      <c r="C32" s="9">
        <v>351.18</v>
      </c>
      <c r="D32" s="9">
        <v>694.33</v>
      </c>
      <c r="E32" s="10">
        <v>1256.55</v>
      </c>
      <c r="F32" s="9">
        <v>508.95</v>
      </c>
      <c r="G32" s="9">
        <v>324.69</v>
      </c>
      <c r="H32" s="10">
        <v>1012.31</v>
      </c>
      <c r="I32" s="10">
        <v>1932.85</v>
      </c>
      <c r="J32" s="9">
        <v>982.9</v>
      </c>
      <c r="K32" s="10">
        <v>2768.85</v>
      </c>
      <c r="L32" s="9">
        <v>738.36</v>
      </c>
      <c r="M32" s="9">
        <v>528.72</v>
      </c>
      <c r="N32" s="9">
        <v>770.21</v>
      </c>
      <c r="O32" s="9">
        <v>957</v>
      </c>
      <c r="P32" s="10">
        <v>1263.72</v>
      </c>
      <c r="Q32" s="10">
        <v>1315.29</v>
      </c>
      <c r="R32" s="11">
        <v>2469.63</v>
      </c>
      <c r="S32" s="11">
        <v>2891.05</v>
      </c>
      <c r="T32" s="11">
        <v>1184.81</v>
      </c>
      <c r="U32" s="12">
        <v>422.39</v>
      </c>
      <c r="V32" s="11">
        <v>1595.54</v>
      </c>
      <c r="W32" s="12">
        <v>381.87</v>
      </c>
      <c r="X32" s="12">
        <v>189.03</v>
      </c>
      <c r="Y32" s="11">
        <v>1591.76</v>
      </c>
      <c r="Z32" s="11">
        <v>1929.41</v>
      </c>
      <c r="AA32" s="12">
        <v>986.6</v>
      </c>
      <c r="AB32" s="12">
        <v>829.56</v>
      </c>
      <c r="AC32" s="12">
        <v>187.7</v>
      </c>
      <c r="AD32" s="12">
        <v>496.17</v>
      </c>
      <c r="AE32" s="12">
        <v>645.32</v>
      </c>
      <c r="AF32" s="12">
        <v>562.58</v>
      </c>
      <c r="AG32" s="11">
        <v>1805.85</v>
      </c>
      <c r="AH32" s="11">
        <v>1199</v>
      </c>
    </row>
    <row r="33" spans="1:34" s="42" customFormat="1" ht="13.5">
      <c r="A33" s="40">
        <v>41395</v>
      </c>
      <c r="B33" s="9">
        <v>261.63</v>
      </c>
      <c r="C33" s="9">
        <v>335.38</v>
      </c>
      <c r="D33" s="9">
        <v>668.85</v>
      </c>
      <c r="E33" s="10">
        <v>1211.93</v>
      </c>
      <c r="F33" s="9">
        <v>503.11</v>
      </c>
      <c r="G33" s="9">
        <v>322.53</v>
      </c>
      <c r="H33" s="9">
        <v>996.51</v>
      </c>
      <c r="I33" s="10">
        <v>1721.7</v>
      </c>
      <c r="J33" s="9">
        <v>942.9</v>
      </c>
      <c r="K33" s="10">
        <v>2523.04</v>
      </c>
      <c r="L33" s="9">
        <v>762.76</v>
      </c>
      <c r="M33" s="9">
        <v>537.47</v>
      </c>
      <c r="N33" s="9">
        <v>785.94</v>
      </c>
      <c r="O33" s="9">
        <v>999.82</v>
      </c>
      <c r="P33" s="10">
        <v>1289.91</v>
      </c>
      <c r="Q33" s="10">
        <v>1385.75</v>
      </c>
      <c r="R33" s="11">
        <v>2620.88</v>
      </c>
      <c r="S33" s="11">
        <v>3262.11</v>
      </c>
      <c r="T33" s="11">
        <v>1106.92</v>
      </c>
      <c r="U33" s="12">
        <v>446.09</v>
      </c>
      <c r="V33" s="11">
        <v>1437.18</v>
      </c>
      <c r="W33" s="12">
        <v>368.2</v>
      </c>
      <c r="X33" s="12">
        <v>195.42</v>
      </c>
      <c r="Y33" s="11">
        <v>1345.6</v>
      </c>
      <c r="Z33" s="11">
        <v>1934.17</v>
      </c>
      <c r="AA33" s="12">
        <v>984.35</v>
      </c>
      <c r="AB33" s="12">
        <v>761.28</v>
      </c>
      <c r="AC33" s="12">
        <v>165.84</v>
      </c>
      <c r="AD33" s="12">
        <v>467.88</v>
      </c>
      <c r="AE33" s="12">
        <v>646.35</v>
      </c>
      <c r="AF33" s="12">
        <v>496.44</v>
      </c>
      <c r="AG33" s="11">
        <v>1510.36</v>
      </c>
      <c r="AH33" s="11">
        <v>1089.73</v>
      </c>
    </row>
    <row r="34" spans="1:34" s="42" customFormat="1" ht="13.5">
      <c r="A34" s="40">
        <v>41426</v>
      </c>
      <c r="B34" s="9">
        <v>266.44</v>
      </c>
      <c r="C34" s="9">
        <v>314.46</v>
      </c>
      <c r="D34" s="9">
        <v>684.25</v>
      </c>
      <c r="E34" s="10">
        <v>1212.76</v>
      </c>
      <c r="F34" s="9">
        <v>466.39</v>
      </c>
      <c r="G34" s="9">
        <v>339.44</v>
      </c>
      <c r="H34" s="10">
        <v>1006.66</v>
      </c>
      <c r="I34" s="10">
        <v>1734.08</v>
      </c>
      <c r="J34" s="9">
        <v>907.32</v>
      </c>
      <c r="K34" s="10">
        <v>2513.73</v>
      </c>
      <c r="L34" s="9">
        <v>731.64</v>
      </c>
      <c r="M34" s="9">
        <v>536.38</v>
      </c>
      <c r="N34" s="9">
        <v>741.92</v>
      </c>
      <c r="O34" s="9">
        <v>973.14</v>
      </c>
      <c r="P34" s="10">
        <v>1206.94</v>
      </c>
      <c r="Q34" s="10">
        <v>1335.48</v>
      </c>
      <c r="R34" s="11">
        <v>2555.04</v>
      </c>
      <c r="S34" s="11">
        <v>3087.29</v>
      </c>
      <c r="T34" s="11">
        <v>1160.38</v>
      </c>
      <c r="U34" s="12">
        <v>455.66</v>
      </c>
      <c r="V34" s="11">
        <v>1485.06</v>
      </c>
      <c r="W34" s="12">
        <v>369.26</v>
      </c>
      <c r="X34" s="12">
        <v>190.11</v>
      </c>
      <c r="Y34" s="11">
        <v>1348.95</v>
      </c>
      <c r="Z34" s="11">
        <v>2049.01</v>
      </c>
      <c r="AA34" s="12">
        <v>937.32</v>
      </c>
      <c r="AB34" s="12">
        <v>782.6</v>
      </c>
      <c r="AC34" s="12">
        <v>174.78</v>
      </c>
      <c r="AD34" s="12">
        <v>435.51</v>
      </c>
      <c r="AE34" s="12">
        <v>664.07</v>
      </c>
      <c r="AF34" s="12">
        <v>483.5</v>
      </c>
      <c r="AG34" s="11">
        <v>1535.77</v>
      </c>
      <c r="AH34" s="11">
        <v>1126.4</v>
      </c>
    </row>
    <row r="35" spans="1:34" s="42" customFormat="1" ht="13.5">
      <c r="A35" s="40">
        <v>41456</v>
      </c>
      <c r="B35" s="9">
        <v>267.56</v>
      </c>
      <c r="C35" s="9">
        <v>325.74</v>
      </c>
      <c r="D35" s="9">
        <v>673.08</v>
      </c>
      <c r="E35" s="10">
        <v>1188.71</v>
      </c>
      <c r="F35" s="9">
        <v>466.8</v>
      </c>
      <c r="G35" s="9">
        <v>348.36</v>
      </c>
      <c r="H35" s="9">
        <v>974.68</v>
      </c>
      <c r="I35" s="10">
        <v>1692.12</v>
      </c>
      <c r="J35" s="9">
        <v>963.17</v>
      </c>
      <c r="K35" s="10">
        <v>2567.93</v>
      </c>
      <c r="L35" s="9">
        <v>744.78</v>
      </c>
      <c r="M35" s="9">
        <v>572.41</v>
      </c>
      <c r="N35" s="9">
        <v>799.47</v>
      </c>
      <c r="O35" s="9">
        <v>956.77</v>
      </c>
      <c r="P35" s="10">
        <v>1200.21</v>
      </c>
      <c r="Q35" s="10">
        <v>1317.6</v>
      </c>
      <c r="R35" s="11">
        <v>2565.56</v>
      </c>
      <c r="S35" s="11">
        <v>3017.13</v>
      </c>
      <c r="T35" s="11">
        <v>1192.62</v>
      </c>
      <c r="U35" s="12">
        <v>443.44</v>
      </c>
      <c r="V35" s="11">
        <v>1476.87</v>
      </c>
      <c r="W35" s="12">
        <v>370.46</v>
      </c>
      <c r="X35" s="12">
        <v>190.76</v>
      </c>
      <c r="Y35" s="11">
        <v>1356.5</v>
      </c>
      <c r="Z35" s="11">
        <v>2087.99</v>
      </c>
      <c r="AA35" s="12">
        <v>959.58</v>
      </c>
      <c r="AB35" s="12">
        <v>789.99</v>
      </c>
      <c r="AC35" s="12">
        <v>172.22</v>
      </c>
      <c r="AD35" s="12">
        <v>443.17</v>
      </c>
      <c r="AE35" s="12">
        <v>654.68</v>
      </c>
      <c r="AF35" s="12">
        <v>495.49</v>
      </c>
      <c r="AG35" s="11">
        <v>1532.61</v>
      </c>
      <c r="AH35" s="11">
        <v>1139.45</v>
      </c>
    </row>
    <row r="36" spans="1:34" s="42" customFormat="1" ht="13.5">
      <c r="A36" s="40">
        <v>41487</v>
      </c>
      <c r="B36" s="9">
        <v>258.73</v>
      </c>
      <c r="C36" s="9">
        <v>338.21</v>
      </c>
      <c r="D36" s="9">
        <v>663.78</v>
      </c>
      <c r="E36" s="10">
        <v>1150.63</v>
      </c>
      <c r="F36" s="9">
        <v>455.86</v>
      </c>
      <c r="G36" s="9">
        <v>329.73</v>
      </c>
      <c r="H36" s="9">
        <v>959.96</v>
      </c>
      <c r="I36" s="10">
        <v>1685.43</v>
      </c>
      <c r="J36" s="9">
        <v>966.63</v>
      </c>
      <c r="K36" s="10">
        <v>2369.79</v>
      </c>
      <c r="L36" s="9">
        <v>765.19</v>
      </c>
      <c r="M36" s="9">
        <v>565.44</v>
      </c>
      <c r="N36" s="9">
        <v>812.67</v>
      </c>
      <c r="O36" s="9">
        <v>911.08</v>
      </c>
      <c r="P36" s="10">
        <v>1206.61</v>
      </c>
      <c r="Q36" s="10">
        <v>1284.15</v>
      </c>
      <c r="R36" s="11">
        <v>2495.94</v>
      </c>
      <c r="S36" s="11">
        <v>2858.94</v>
      </c>
      <c r="T36" s="11">
        <v>1170.16</v>
      </c>
      <c r="U36" s="12">
        <v>408.35</v>
      </c>
      <c r="V36" s="11">
        <v>1418.43</v>
      </c>
      <c r="W36" s="12">
        <v>384.23</v>
      </c>
      <c r="X36" s="12">
        <v>190.24</v>
      </c>
      <c r="Y36" s="11">
        <v>1276.88</v>
      </c>
      <c r="Z36" s="11">
        <v>2048.64</v>
      </c>
      <c r="AA36" s="12">
        <v>953.34</v>
      </c>
      <c r="AB36" s="12">
        <v>754.41</v>
      </c>
      <c r="AC36" s="12">
        <v>166.57</v>
      </c>
      <c r="AD36" s="12">
        <v>412.63</v>
      </c>
      <c r="AE36" s="12">
        <v>638.44</v>
      </c>
      <c r="AF36" s="12">
        <v>453.13</v>
      </c>
      <c r="AG36" s="11">
        <v>1585.37</v>
      </c>
      <c r="AH36" s="11">
        <v>1149.17</v>
      </c>
    </row>
    <row r="37" spans="1:34" s="42" customFormat="1" ht="13.5">
      <c r="A37" s="40">
        <v>41518</v>
      </c>
      <c r="B37" s="9">
        <v>268.02</v>
      </c>
      <c r="C37" s="9">
        <v>352.04</v>
      </c>
      <c r="D37" s="9">
        <v>744.47</v>
      </c>
      <c r="E37" s="10">
        <v>1213.19</v>
      </c>
      <c r="F37" s="9">
        <v>488.55</v>
      </c>
      <c r="G37" s="9">
        <v>377.65</v>
      </c>
      <c r="H37" s="10">
        <v>1029.97</v>
      </c>
      <c r="I37" s="10">
        <v>1715.78</v>
      </c>
      <c r="J37" s="9">
        <v>971.8</v>
      </c>
      <c r="K37" s="10">
        <v>2621.11</v>
      </c>
      <c r="L37" s="9">
        <v>852.42</v>
      </c>
      <c r="M37" s="9">
        <v>661.1</v>
      </c>
      <c r="N37" s="9">
        <v>882.69</v>
      </c>
      <c r="O37" s="9">
        <v>968.78</v>
      </c>
      <c r="P37" s="10">
        <v>1324.45</v>
      </c>
      <c r="Q37" s="10">
        <v>1396.33</v>
      </c>
      <c r="R37" s="11">
        <v>2653.89</v>
      </c>
      <c r="S37" s="11">
        <v>3058.97</v>
      </c>
      <c r="T37" s="11">
        <v>1239.61</v>
      </c>
      <c r="U37" s="12">
        <v>451.34</v>
      </c>
      <c r="V37" s="11">
        <v>1531.51</v>
      </c>
      <c r="W37" s="12">
        <v>430.54</v>
      </c>
      <c r="X37" s="12">
        <v>211.55</v>
      </c>
      <c r="Y37" s="11">
        <v>1437.84</v>
      </c>
      <c r="Z37" s="11">
        <v>2171.67</v>
      </c>
      <c r="AA37" s="11">
        <v>1027.29</v>
      </c>
      <c r="AB37" s="12">
        <v>798.47</v>
      </c>
      <c r="AC37" s="12">
        <v>180.45</v>
      </c>
      <c r="AD37" s="12">
        <v>468.11</v>
      </c>
      <c r="AE37" s="12">
        <v>669.75</v>
      </c>
      <c r="AF37" s="12">
        <v>547.34</v>
      </c>
      <c r="AG37" s="11">
        <v>1749.14</v>
      </c>
      <c r="AH37" s="11">
        <v>1260.72</v>
      </c>
    </row>
    <row r="38" spans="1:34" s="42" customFormat="1" ht="13.5">
      <c r="A38" s="40">
        <v>41548</v>
      </c>
      <c r="B38" s="9">
        <v>266.4</v>
      </c>
      <c r="C38" s="9">
        <v>342.45</v>
      </c>
      <c r="D38" s="9">
        <v>783.27</v>
      </c>
      <c r="E38" s="10">
        <v>1227.39</v>
      </c>
      <c r="F38" s="9">
        <v>478.95</v>
      </c>
      <c r="G38" s="9">
        <v>377.04</v>
      </c>
      <c r="H38" s="10">
        <v>1018.18</v>
      </c>
      <c r="I38" s="10">
        <v>1776.68</v>
      </c>
      <c r="J38" s="9">
        <v>937.46</v>
      </c>
      <c r="K38" s="10">
        <v>2470.48</v>
      </c>
      <c r="L38" s="9">
        <v>863.09</v>
      </c>
      <c r="M38" s="9">
        <v>630.22</v>
      </c>
      <c r="N38" s="9">
        <v>871.72</v>
      </c>
      <c r="O38" s="10">
        <v>1036.46</v>
      </c>
      <c r="P38" s="10">
        <v>1307.64</v>
      </c>
      <c r="Q38" s="10">
        <v>1410.17</v>
      </c>
      <c r="R38" s="11">
        <v>2685.2</v>
      </c>
      <c r="S38" s="11">
        <v>3108.51</v>
      </c>
      <c r="T38" s="11">
        <v>1238.75</v>
      </c>
      <c r="U38" s="12">
        <v>441.77</v>
      </c>
      <c r="V38" s="11">
        <v>1525.47</v>
      </c>
      <c r="W38" s="12">
        <v>413.39</v>
      </c>
      <c r="X38" s="12">
        <v>202.72</v>
      </c>
      <c r="Y38" s="11">
        <v>1398.28</v>
      </c>
      <c r="Z38" s="11">
        <v>2215.3</v>
      </c>
      <c r="AA38" s="11">
        <v>1022.76</v>
      </c>
      <c r="AB38" s="12">
        <v>794.24</v>
      </c>
      <c r="AC38" s="12">
        <v>177.54</v>
      </c>
      <c r="AD38" s="12">
        <v>452.58</v>
      </c>
      <c r="AE38" s="12">
        <v>666.05</v>
      </c>
      <c r="AF38" s="12">
        <v>565.84</v>
      </c>
      <c r="AG38" s="11">
        <v>1724.92</v>
      </c>
      <c r="AH38" s="11">
        <v>1235.21</v>
      </c>
    </row>
    <row r="39" spans="1:34" s="42" customFormat="1" ht="13.5">
      <c r="A39" s="40">
        <v>41579</v>
      </c>
      <c r="B39" s="9">
        <v>274.72</v>
      </c>
      <c r="C39" s="9">
        <v>355.59</v>
      </c>
      <c r="D39" s="9">
        <v>772.2</v>
      </c>
      <c r="E39" s="10">
        <v>1257.57</v>
      </c>
      <c r="F39" s="9">
        <v>521.33</v>
      </c>
      <c r="G39" s="9">
        <v>413.04</v>
      </c>
      <c r="H39" s="10">
        <v>1076.46</v>
      </c>
      <c r="I39" s="10">
        <v>1880.43</v>
      </c>
      <c r="J39" s="10">
        <v>1025.02</v>
      </c>
      <c r="K39" s="10">
        <v>2737.91</v>
      </c>
      <c r="L39" s="9">
        <v>917.98</v>
      </c>
      <c r="M39" s="9">
        <v>646.63</v>
      </c>
      <c r="N39" s="9">
        <v>915.43</v>
      </c>
      <c r="O39" s="10">
        <v>1121.19</v>
      </c>
      <c r="P39" s="10">
        <v>1412.04</v>
      </c>
      <c r="Q39" s="10">
        <v>1536.09</v>
      </c>
      <c r="R39" s="11">
        <v>2786.29</v>
      </c>
      <c r="S39" s="11">
        <v>3453.54</v>
      </c>
      <c r="T39" s="11">
        <v>1343.95</v>
      </c>
      <c r="U39" s="12">
        <v>429.31</v>
      </c>
      <c r="V39" s="11">
        <v>1523.11</v>
      </c>
      <c r="W39" s="12">
        <v>444.28</v>
      </c>
      <c r="X39" s="12">
        <v>193.85</v>
      </c>
      <c r="Y39" s="11">
        <v>1512.98</v>
      </c>
      <c r="Z39" s="11">
        <v>2416.9</v>
      </c>
      <c r="AA39" s="11">
        <v>1044.09</v>
      </c>
      <c r="AB39" s="12">
        <v>825.95</v>
      </c>
      <c r="AC39" s="12">
        <v>186.8</v>
      </c>
      <c r="AD39" s="12">
        <v>509.06</v>
      </c>
      <c r="AE39" s="12">
        <v>732.04</v>
      </c>
      <c r="AF39" s="12">
        <v>617.89</v>
      </c>
      <c r="AG39" s="11">
        <v>1788.76</v>
      </c>
      <c r="AH39" s="11">
        <v>1272.48</v>
      </c>
    </row>
    <row r="40" spans="1:34" s="42" customFormat="1" ht="13.5">
      <c r="A40" s="40">
        <v>41609</v>
      </c>
      <c r="B40" s="9">
        <v>277.65</v>
      </c>
      <c r="C40" s="9">
        <v>395.36</v>
      </c>
      <c r="D40" s="9">
        <v>811.57</v>
      </c>
      <c r="E40" s="10">
        <v>1273.34</v>
      </c>
      <c r="F40" s="9">
        <v>530.17</v>
      </c>
      <c r="G40" s="9">
        <v>453.23</v>
      </c>
      <c r="H40" s="10">
        <v>1088.42</v>
      </c>
      <c r="I40" s="10">
        <v>1906.89</v>
      </c>
      <c r="J40" s="10">
        <v>1033.03</v>
      </c>
      <c r="K40" s="10">
        <v>2878.41</v>
      </c>
      <c r="L40" s="9">
        <v>944.79</v>
      </c>
      <c r="M40" s="9">
        <v>676.78</v>
      </c>
      <c r="N40" s="9">
        <v>961.6</v>
      </c>
      <c r="O40" s="10">
        <v>1174.48</v>
      </c>
      <c r="P40" s="10">
        <v>1453.65</v>
      </c>
      <c r="Q40" s="10">
        <v>1606.94</v>
      </c>
      <c r="R40" s="11">
        <v>2830.85</v>
      </c>
      <c r="S40" s="11">
        <v>3485.23</v>
      </c>
      <c r="T40" s="11">
        <v>1412.48</v>
      </c>
      <c r="U40" s="12">
        <v>433.62</v>
      </c>
      <c r="V40" s="11">
        <v>1529.8</v>
      </c>
      <c r="W40" s="12">
        <v>468.63</v>
      </c>
      <c r="X40" s="12">
        <v>194.73</v>
      </c>
      <c r="Y40" s="11">
        <v>1556.7</v>
      </c>
      <c r="Z40" s="11">
        <v>2579.24</v>
      </c>
      <c r="AA40" s="11">
        <v>1061.23</v>
      </c>
      <c r="AB40" s="12">
        <v>868.94</v>
      </c>
      <c r="AC40" s="12">
        <v>196.62</v>
      </c>
      <c r="AD40" s="12">
        <v>527.02</v>
      </c>
      <c r="AE40" s="12">
        <v>768.03</v>
      </c>
      <c r="AF40" s="12">
        <v>623.02</v>
      </c>
      <c r="AG40" s="11">
        <v>1914.16</v>
      </c>
      <c r="AH40" s="11">
        <v>1297.59</v>
      </c>
    </row>
    <row r="41" spans="1:34" s="42" customFormat="1" ht="12">
      <c r="A41" s="40">
        <v>41640</v>
      </c>
      <c r="B41" s="12">
        <v>260.54</v>
      </c>
      <c r="C41" s="12">
        <v>360.14</v>
      </c>
      <c r="D41" s="12">
        <v>786.24</v>
      </c>
      <c r="E41" s="11">
        <v>1214.92</v>
      </c>
      <c r="F41" s="12">
        <v>503.29</v>
      </c>
      <c r="G41" s="12">
        <v>415.61</v>
      </c>
      <c r="H41" s="11">
        <v>1045.7</v>
      </c>
      <c r="I41" s="11">
        <v>1877.1</v>
      </c>
      <c r="J41" s="12">
        <v>961.09</v>
      </c>
      <c r="K41" s="11">
        <v>2710.09</v>
      </c>
      <c r="L41" s="12">
        <v>878.15</v>
      </c>
      <c r="M41" s="12">
        <v>617.8</v>
      </c>
      <c r="N41" s="12">
        <v>907.19</v>
      </c>
      <c r="O41" s="11">
        <v>1089.04</v>
      </c>
      <c r="P41" s="11">
        <v>1404.63</v>
      </c>
      <c r="Q41" s="11">
        <v>1530.89</v>
      </c>
      <c r="R41" s="11">
        <v>2642.44</v>
      </c>
      <c r="S41" s="11">
        <v>3282.16</v>
      </c>
      <c r="T41" s="11">
        <v>1303.92</v>
      </c>
      <c r="U41" s="12">
        <v>404.86</v>
      </c>
      <c r="V41" s="11">
        <v>1435.2</v>
      </c>
      <c r="W41" s="12">
        <v>432.01</v>
      </c>
      <c r="X41" s="12">
        <v>197.63</v>
      </c>
      <c r="Y41" s="11">
        <v>1446.84</v>
      </c>
      <c r="Z41" s="11">
        <v>2355.72</v>
      </c>
      <c r="AA41" s="11">
        <v>1026.55</v>
      </c>
      <c r="AB41" s="12">
        <v>823.23</v>
      </c>
      <c r="AC41" s="12">
        <v>180.47</v>
      </c>
      <c r="AD41" s="12">
        <v>479</v>
      </c>
      <c r="AE41" s="12">
        <v>672.89</v>
      </c>
      <c r="AF41" s="12">
        <v>542.02</v>
      </c>
      <c r="AG41" s="11">
        <v>1649.82</v>
      </c>
      <c r="AH41" s="11">
        <v>1260.43</v>
      </c>
    </row>
    <row r="42" spans="1:34" s="42" customFormat="1" ht="12">
      <c r="A42" s="40">
        <v>41671</v>
      </c>
      <c r="B42" s="12">
        <v>270.02</v>
      </c>
      <c r="C42" s="12">
        <v>375</v>
      </c>
      <c r="D42" s="12">
        <v>754.56</v>
      </c>
      <c r="E42" s="11">
        <v>1229.95</v>
      </c>
      <c r="F42" s="12">
        <v>510.33</v>
      </c>
      <c r="G42" s="12">
        <v>429.26</v>
      </c>
      <c r="H42" s="11">
        <v>1044.48</v>
      </c>
      <c r="I42" s="11">
        <v>1934.89</v>
      </c>
      <c r="J42" s="12">
        <v>980.45</v>
      </c>
      <c r="K42" s="11">
        <v>2695.42</v>
      </c>
      <c r="L42" s="12">
        <v>868.09</v>
      </c>
      <c r="M42" s="12">
        <v>579.99</v>
      </c>
      <c r="N42" s="12">
        <v>869.05</v>
      </c>
      <c r="O42" s="11">
        <v>1121.35</v>
      </c>
      <c r="P42" s="11">
        <v>1362.78</v>
      </c>
      <c r="Q42" s="11">
        <v>1591.39</v>
      </c>
      <c r="R42" s="11">
        <v>2591.55</v>
      </c>
      <c r="S42" s="11">
        <v>3395.93</v>
      </c>
      <c r="T42" s="11">
        <v>1318.7</v>
      </c>
      <c r="U42" s="12">
        <v>416.91</v>
      </c>
      <c r="V42" s="11">
        <v>1471.99</v>
      </c>
      <c r="W42" s="12">
        <v>426.4</v>
      </c>
      <c r="X42" s="12">
        <v>199.47</v>
      </c>
      <c r="Y42" s="11">
        <v>1430.41</v>
      </c>
      <c r="Z42" s="11">
        <v>2414.35</v>
      </c>
      <c r="AA42" s="11">
        <v>1058.92</v>
      </c>
      <c r="AB42" s="12">
        <v>774.42</v>
      </c>
      <c r="AC42" s="12">
        <v>171.82</v>
      </c>
      <c r="AD42" s="12">
        <v>449.35</v>
      </c>
      <c r="AE42" s="12">
        <v>657.41</v>
      </c>
      <c r="AF42" s="12">
        <v>509.63</v>
      </c>
      <c r="AG42" s="11">
        <v>1521.89</v>
      </c>
      <c r="AH42" s="11">
        <v>1206.48</v>
      </c>
    </row>
    <row r="43" spans="1:34" s="42" customFormat="1" ht="12">
      <c r="A43" s="40">
        <v>41699</v>
      </c>
      <c r="B43" s="12">
        <v>272.45</v>
      </c>
      <c r="C43" s="12">
        <v>384.7</v>
      </c>
      <c r="D43" s="12">
        <v>743.75</v>
      </c>
      <c r="E43" s="11">
        <v>1237.77</v>
      </c>
      <c r="F43" s="12">
        <v>509.55</v>
      </c>
      <c r="G43" s="12">
        <v>424.56</v>
      </c>
      <c r="H43" s="11">
        <v>1044.49</v>
      </c>
      <c r="I43" s="11">
        <v>1876.75</v>
      </c>
      <c r="J43" s="12">
        <v>944.64</v>
      </c>
      <c r="K43" s="11">
        <v>2676.35</v>
      </c>
      <c r="L43" s="12">
        <v>897.17</v>
      </c>
      <c r="M43" s="12">
        <v>559.4</v>
      </c>
      <c r="N43" s="12">
        <v>846.3</v>
      </c>
      <c r="O43" s="11">
        <v>1088.38</v>
      </c>
      <c r="P43" s="11">
        <v>1334.03</v>
      </c>
      <c r="Q43" s="11">
        <v>1579.93</v>
      </c>
      <c r="R43" s="11">
        <v>2578.76</v>
      </c>
      <c r="S43" s="11">
        <v>3382.46</v>
      </c>
      <c r="T43" s="11">
        <v>1328.67</v>
      </c>
      <c r="U43" s="12">
        <v>397.42</v>
      </c>
      <c r="V43" s="11">
        <v>1474.34</v>
      </c>
      <c r="W43" s="12">
        <v>403.01</v>
      </c>
      <c r="X43" s="12">
        <v>197.83</v>
      </c>
      <c r="Y43" s="11">
        <v>1484.88</v>
      </c>
      <c r="Z43" s="11">
        <v>2373.62</v>
      </c>
      <c r="AA43" s="11">
        <v>1041.69</v>
      </c>
      <c r="AB43" s="12">
        <v>804.39</v>
      </c>
      <c r="AC43" s="12">
        <v>170.27</v>
      </c>
      <c r="AD43" s="12">
        <v>436.67</v>
      </c>
      <c r="AE43" s="12">
        <v>665.19</v>
      </c>
      <c r="AF43" s="12">
        <v>503.27</v>
      </c>
      <c r="AG43" s="11">
        <v>1553.04</v>
      </c>
      <c r="AH43" s="11">
        <v>1202.47</v>
      </c>
    </row>
    <row r="44" spans="1:34" s="42" customFormat="1" ht="12">
      <c r="A44" s="40">
        <v>41730</v>
      </c>
      <c r="B44" s="12">
        <v>273.4</v>
      </c>
      <c r="C44" s="12">
        <v>423.91</v>
      </c>
      <c r="D44" s="12">
        <v>755</v>
      </c>
      <c r="E44" s="11">
        <v>1259.31</v>
      </c>
      <c r="F44" s="12">
        <v>497.92</v>
      </c>
      <c r="G44" s="12">
        <v>392.37</v>
      </c>
      <c r="H44" s="11">
        <v>1027.09</v>
      </c>
      <c r="I44" s="11">
        <v>1782.45</v>
      </c>
      <c r="J44" s="11">
        <v>1006.81</v>
      </c>
      <c r="K44" s="11">
        <v>2681.38</v>
      </c>
      <c r="L44" s="12">
        <v>860.34</v>
      </c>
      <c r="M44" s="12">
        <v>537.91</v>
      </c>
      <c r="N44" s="12">
        <v>850.6</v>
      </c>
      <c r="O44" s="11">
        <v>1037.63</v>
      </c>
      <c r="P44" s="11">
        <v>1287.66</v>
      </c>
      <c r="Q44" s="11">
        <v>1513.91</v>
      </c>
      <c r="R44" s="11">
        <v>2454.41</v>
      </c>
      <c r="S44" s="11">
        <v>3200.08</v>
      </c>
      <c r="T44" s="11">
        <v>1240.07</v>
      </c>
      <c r="U44" s="12">
        <v>366.63</v>
      </c>
      <c r="V44" s="11">
        <v>1467.63</v>
      </c>
      <c r="W44" s="12">
        <v>362.11</v>
      </c>
      <c r="X44" s="12">
        <v>201.85</v>
      </c>
      <c r="Y44" s="11">
        <v>1434.95</v>
      </c>
      <c r="Z44" s="11">
        <v>2285.93</v>
      </c>
      <c r="AA44" s="11">
        <v>1010.27</v>
      </c>
      <c r="AB44" s="12">
        <v>790.58</v>
      </c>
      <c r="AC44" s="12">
        <v>163.01</v>
      </c>
      <c r="AD44" s="12">
        <v>381</v>
      </c>
      <c r="AE44" s="12">
        <v>642.68</v>
      </c>
      <c r="AF44" s="12">
        <v>495.87</v>
      </c>
      <c r="AG44" s="11">
        <v>1479.18</v>
      </c>
      <c r="AH44" s="11">
        <v>1177.09</v>
      </c>
    </row>
    <row r="45" spans="1:34" s="42" customFormat="1" ht="12">
      <c r="A45" s="40">
        <v>41760</v>
      </c>
      <c r="B45" s="12">
        <v>292.73</v>
      </c>
      <c r="C45" s="12">
        <v>421.35</v>
      </c>
      <c r="D45" s="12">
        <v>783.07</v>
      </c>
      <c r="E45" s="11">
        <v>1281.66</v>
      </c>
      <c r="F45" s="12">
        <v>490.62</v>
      </c>
      <c r="G45" s="12">
        <v>407.29</v>
      </c>
      <c r="H45" s="11">
        <v>1063.05</v>
      </c>
      <c r="I45" s="11">
        <v>1846.93</v>
      </c>
      <c r="J45" s="11">
        <v>1008.8</v>
      </c>
      <c r="K45" s="11">
        <v>2719.84</v>
      </c>
      <c r="L45" s="12">
        <v>873.93</v>
      </c>
      <c r="M45" s="12">
        <v>560.7</v>
      </c>
      <c r="N45" s="12">
        <v>846.11</v>
      </c>
      <c r="O45" s="11">
        <v>1046.77</v>
      </c>
      <c r="P45" s="11">
        <v>1344.45</v>
      </c>
      <c r="Q45" s="11">
        <v>1528.22</v>
      </c>
      <c r="R45" s="11">
        <v>2541.98</v>
      </c>
      <c r="S45" s="11">
        <v>3327.76</v>
      </c>
      <c r="T45" s="11">
        <v>1326.16</v>
      </c>
      <c r="U45" s="12">
        <v>392.6</v>
      </c>
      <c r="V45" s="11">
        <v>1526.33</v>
      </c>
      <c r="W45" s="12">
        <v>385.64</v>
      </c>
      <c r="X45" s="12">
        <v>201.5</v>
      </c>
      <c r="Y45" s="11">
        <v>1402.94</v>
      </c>
      <c r="Z45" s="11">
        <v>2349.66</v>
      </c>
      <c r="AA45" s="11">
        <v>1049.37</v>
      </c>
      <c r="AB45" s="12">
        <v>817.39</v>
      </c>
      <c r="AC45" s="12">
        <v>166.55</v>
      </c>
      <c r="AD45" s="12">
        <v>415.86</v>
      </c>
      <c r="AE45" s="12">
        <v>688.61</v>
      </c>
      <c r="AF45" s="12">
        <v>534.73</v>
      </c>
      <c r="AG45" s="11">
        <v>1583.86</v>
      </c>
      <c r="AH45" s="11">
        <v>1238.53</v>
      </c>
    </row>
    <row r="46" spans="1:34" s="42" customFormat="1" ht="12">
      <c r="A46" s="40">
        <v>41791</v>
      </c>
      <c r="B46" s="12">
        <v>295.31</v>
      </c>
      <c r="C46" s="12">
        <v>442.33</v>
      </c>
      <c r="D46" s="12">
        <v>839.22</v>
      </c>
      <c r="E46" s="11">
        <v>1344.49</v>
      </c>
      <c r="F46" s="12">
        <v>513.26</v>
      </c>
      <c r="G46" s="12">
        <v>385.92</v>
      </c>
      <c r="H46" s="11">
        <v>1107.16</v>
      </c>
      <c r="I46" s="11">
        <v>1934.57</v>
      </c>
      <c r="J46" s="11">
        <v>1037.28</v>
      </c>
      <c r="K46" s="11">
        <v>2645.37</v>
      </c>
      <c r="L46" s="12">
        <v>934.4</v>
      </c>
      <c r="M46" s="12">
        <v>619.76</v>
      </c>
      <c r="N46" s="12">
        <v>905.21</v>
      </c>
      <c r="O46" s="11">
        <v>1111.45</v>
      </c>
      <c r="P46" s="11">
        <v>1429.18</v>
      </c>
      <c r="Q46" s="11">
        <v>1631.9</v>
      </c>
      <c r="R46" s="11">
        <v>2663.05</v>
      </c>
      <c r="S46" s="11">
        <v>3501.77</v>
      </c>
      <c r="T46" s="11">
        <v>1384.32</v>
      </c>
      <c r="U46" s="12">
        <v>409.08</v>
      </c>
      <c r="V46" s="11">
        <v>1589.9</v>
      </c>
      <c r="W46" s="12">
        <v>388.17</v>
      </c>
      <c r="X46" s="12">
        <v>214.76</v>
      </c>
      <c r="Y46" s="11">
        <v>1483.41</v>
      </c>
      <c r="Z46" s="11">
        <v>2427.51</v>
      </c>
      <c r="AA46" s="11">
        <v>1110.42</v>
      </c>
      <c r="AB46" s="12">
        <v>839.52</v>
      </c>
      <c r="AC46" s="12">
        <v>178.38</v>
      </c>
      <c r="AD46" s="12">
        <v>447.08</v>
      </c>
      <c r="AE46" s="12">
        <v>698.5</v>
      </c>
      <c r="AF46" s="12">
        <v>578.77</v>
      </c>
      <c r="AG46" s="11">
        <v>1626.3</v>
      </c>
      <c r="AH46" s="11">
        <v>1277.63</v>
      </c>
    </row>
    <row r="47" spans="1:34" s="42" customFormat="1" ht="12">
      <c r="A47" s="40">
        <v>41821</v>
      </c>
      <c r="B47" s="12">
        <v>288.76</v>
      </c>
      <c r="C47" s="12">
        <v>439.36</v>
      </c>
      <c r="D47" s="12">
        <v>871.17</v>
      </c>
      <c r="E47" s="11">
        <v>1365.07</v>
      </c>
      <c r="F47" s="12">
        <v>528.42</v>
      </c>
      <c r="G47" s="12">
        <v>381.63</v>
      </c>
      <c r="H47" s="11">
        <v>1152.63</v>
      </c>
      <c r="I47" s="11">
        <v>1997.9</v>
      </c>
      <c r="J47" s="11">
        <v>1016.42</v>
      </c>
      <c r="K47" s="11">
        <v>2778</v>
      </c>
      <c r="L47" s="12">
        <v>957.51</v>
      </c>
      <c r="M47" s="12">
        <v>630.34</v>
      </c>
      <c r="N47" s="12">
        <v>966.52</v>
      </c>
      <c r="O47" s="11">
        <v>1103.35</v>
      </c>
      <c r="P47" s="11">
        <v>1478.09</v>
      </c>
      <c r="Q47" s="11">
        <v>1706.29</v>
      </c>
      <c r="R47" s="11">
        <v>2728.22</v>
      </c>
      <c r="S47" s="11">
        <v>3601.61</v>
      </c>
      <c r="T47" s="11">
        <v>1381.8</v>
      </c>
      <c r="U47" s="12">
        <v>406.04</v>
      </c>
      <c r="V47" s="11">
        <v>1646.44</v>
      </c>
      <c r="W47" s="12">
        <v>395.91</v>
      </c>
      <c r="X47" s="12">
        <v>224.48</v>
      </c>
      <c r="Y47" s="11">
        <v>1535.82</v>
      </c>
      <c r="Z47" s="11">
        <v>2494.42</v>
      </c>
      <c r="AA47" s="11">
        <v>1128.95</v>
      </c>
      <c r="AB47" s="12">
        <v>850.11</v>
      </c>
      <c r="AC47" s="12">
        <v>177.84</v>
      </c>
      <c r="AD47" s="12">
        <v>424.55</v>
      </c>
      <c r="AE47" s="12">
        <v>680.65</v>
      </c>
      <c r="AF47" s="12">
        <v>563.51</v>
      </c>
      <c r="AG47" s="11">
        <v>1627.2</v>
      </c>
      <c r="AH47" s="11">
        <v>1311.06</v>
      </c>
    </row>
    <row r="48" spans="1:34" s="42" customFormat="1" ht="12">
      <c r="A48" s="40">
        <v>41852</v>
      </c>
      <c r="B48" s="12">
        <v>288.23</v>
      </c>
      <c r="C48" s="12">
        <v>427.87</v>
      </c>
      <c r="D48" s="12">
        <v>895.07</v>
      </c>
      <c r="E48" s="11">
        <v>1376.27</v>
      </c>
      <c r="F48" s="12">
        <v>525.52</v>
      </c>
      <c r="G48" s="12">
        <v>381.14</v>
      </c>
      <c r="H48" s="11">
        <v>1177.12</v>
      </c>
      <c r="I48" s="11">
        <v>2071.71</v>
      </c>
      <c r="J48" s="11">
        <v>1023.53</v>
      </c>
      <c r="K48" s="11">
        <v>2673.2</v>
      </c>
      <c r="L48" s="12">
        <v>945.36</v>
      </c>
      <c r="M48" s="12">
        <v>602.06</v>
      </c>
      <c r="N48" s="12">
        <v>934.58</v>
      </c>
      <c r="O48" s="11">
        <v>1053.09</v>
      </c>
      <c r="P48" s="11">
        <v>1457.09</v>
      </c>
      <c r="Q48" s="11">
        <v>1696.98</v>
      </c>
      <c r="R48" s="11">
        <v>2655.26</v>
      </c>
      <c r="S48" s="11">
        <v>3596.4</v>
      </c>
      <c r="T48" s="11">
        <v>1399.69</v>
      </c>
      <c r="U48" s="12">
        <v>401.17</v>
      </c>
      <c r="V48" s="11">
        <v>1628.5</v>
      </c>
      <c r="W48" s="12">
        <v>410.07</v>
      </c>
      <c r="X48" s="12">
        <v>225.13</v>
      </c>
      <c r="Y48" s="11">
        <v>1501.94</v>
      </c>
      <c r="Z48" s="11">
        <v>2473.61</v>
      </c>
      <c r="AA48" s="11">
        <v>1129.31</v>
      </c>
      <c r="AB48" s="12">
        <v>824.83</v>
      </c>
      <c r="AC48" s="12">
        <v>174.28</v>
      </c>
      <c r="AD48" s="12">
        <v>423.2</v>
      </c>
      <c r="AE48" s="12">
        <v>668</v>
      </c>
      <c r="AF48" s="12">
        <v>539.52</v>
      </c>
      <c r="AG48" s="11">
        <v>1560.9</v>
      </c>
      <c r="AH48" s="11">
        <v>1319.91</v>
      </c>
    </row>
    <row r="49" spans="1:34" s="42" customFormat="1" ht="12">
      <c r="A49" s="40">
        <v>41883</v>
      </c>
      <c r="B49" s="12">
        <v>286.54</v>
      </c>
      <c r="C49" s="12">
        <v>444.09</v>
      </c>
      <c r="D49" s="12">
        <v>896.01</v>
      </c>
      <c r="E49" s="11">
        <v>1385.87</v>
      </c>
      <c r="F49" s="12">
        <v>534.71</v>
      </c>
      <c r="G49" s="12">
        <v>377.63</v>
      </c>
      <c r="H49" s="11">
        <v>1212.95</v>
      </c>
      <c r="I49" s="11">
        <v>2104.93</v>
      </c>
      <c r="J49" s="12">
        <v>987.29</v>
      </c>
      <c r="K49" s="11">
        <v>2737.09</v>
      </c>
      <c r="L49" s="12">
        <v>953.76</v>
      </c>
      <c r="M49" s="12">
        <v>602.79</v>
      </c>
      <c r="N49" s="12">
        <v>942.18</v>
      </c>
      <c r="O49" s="11">
        <v>1097</v>
      </c>
      <c r="P49" s="11">
        <v>1564.74</v>
      </c>
      <c r="Q49" s="11">
        <v>1813.19</v>
      </c>
      <c r="R49" s="11">
        <v>2899.74</v>
      </c>
      <c r="S49" s="11">
        <v>3784.35</v>
      </c>
      <c r="T49" s="11">
        <v>1436.85</v>
      </c>
      <c r="U49" s="12">
        <v>422.41</v>
      </c>
      <c r="V49" s="11">
        <v>1637.98</v>
      </c>
      <c r="W49" s="12">
        <v>384.67</v>
      </c>
      <c r="X49" s="12">
        <v>228.87</v>
      </c>
      <c r="Y49" s="11">
        <v>1547.88</v>
      </c>
      <c r="Z49" s="11">
        <v>2531.18</v>
      </c>
      <c r="AA49" s="11">
        <v>1137.5</v>
      </c>
      <c r="AB49" s="12">
        <v>860.21</v>
      </c>
      <c r="AC49" s="12">
        <v>181.26</v>
      </c>
      <c r="AD49" s="12">
        <v>422.23</v>
      </c>
      <c r="AE49" s="12">
        <v>713.14</v>
      </c>
      <c r="AF49" s="12">
        <v>536.91</v>
      </c>
      <c r="AG49" s="11">
        <v>1572.04</v>
      </c>
      <c r="AH49" s="11">
        <v>1309.63</v>
      </c>
    </row>
    <row r="50" spans="1:34" s="42" customFormat="1" ht="12">
      <c r="A50" s="40">
        <v>41913</v>
      </c>
      <c r="B50" s="12">
        <v>306.95</v>
      </c>
      <c r="C50" s="12">
        <v>401.74</v>
      </c>
      <c r="D50" s="12">
        <v>900.3</v>
      </c>
      <c r="E50" s="11">
        <v>1454.78</v>
      </c>
      <c r="F50" s="12">
        <v>540.19</v>
      </c>
      <c r="G50" s="12">
        <v>368.64</v>
      </c>
      <c r="H50" s="11">
        <v>1230.32</v>
      </c>
      <c r="I50" s="11">
        <v>2163.42</v>
      </c>
      <c r="J50" s="12">
        <v>933.13</v>
      </c>
      <c r="K50" s="11">
        <v>2749.97</v>
      </c>
      <c r="L50" s="12">
        <v>899.22</v>
      </c>
      <c r="M50" s="12">
        <v>599.8</v>
      </c>
      <c r="N50" s="12">
        <v>889.16</v>
      </c>
      <c r="O50" s="11">
        <v>1106.74</v>
      </c>
      <c r="P50" s="11">
        <v>1532.17</v>
      </c>
      <c r="Q50" s="11">
        <v>1782.91</v>
      </c>
      <c r="R50" s="11">
        <v>2824.32</v>
      </c>
      <c r="S50" s="11">
        <v>3857.78</v>
      </c>
      <c r="T50" s="11">
        <v>1428.53</v>
      </c>
      <c r="U50" s="12">
        <v>438.47</v>
      </c>
      <c r="V50" s="11">
        <v>1735.25</v>
      </c>
      <c r="W50" s="12">
        <v>384.63</v>
      </c>
      <c r="X50" s="12">
        <v>229.19</v>
      </c>
      <c r="Y50" s="11">
        <v>1568.95</v>
      </c>
      <c r="Z50" s="11">
        <v>2593.72</v>
      </c>
      <c r="AA50" s="11">
        <v>1104.28</v>
      </c>
      <c r="AB50" s="12">
        <v>885.48</v>
      </c>
      <c r="AC50" s="12">
        <v>183.92</v>
      </c>
      <c r="AD50" s="12">
        <v>429.27</v>
      </c>
      <c r="AE50" s="12">
        <v>723.58</v>
      </c>
      <c r="AF50" s="12">
        <v>544.34</v>
      </c>
      <c r="AG50" s="11">
        <v>1672.91</v>
      </c>
      <c r="AH50" s="11">
        <v>1336.38</v>
      </c>
    </row>
    <row r="51" spans="1:34" s="42" customFormat="1" ht="12">
      <c r="A51" s="40">
        <v>41944</v>
      </c>
      <c r="B51" s="12">
        <v>338.54</v>
      </c>
      <c r="C51" s="12">
        <v>364.57</v>
      </c>
      <c r="D51" s="12">
        <v>910.21</v>
      </c>
      <c r="E51" s="11">
        <v>1516.03</v>
      </c>
      <c r="F51" s="12">
        <v>628.64</v>
      </c>
      <c r="G51" s="12">
        <v>384.95</v>
      </c>
      <c r="H51" s="11">
        <v>1333.89</v>
      </c>
      <c r="I51" s="11">
        <v>2172.96</v>
      </c>
      <c r="J51" s="12">
        <v>895.7</v>
      </c>
      <c r="K51" s="11">
        <v>3103.96</v>
      </c>
      <c r="L51" s="12">
        <v>962.37</v>
      </c>
      <c r="M51" s="12">
        <v>643.6</v>
      </c>
      <c r="N51" s="12">
        <v>958.92</v>
      </c>
      <c r="O51" s="11">
        <v>1124.57</v>
      </c>
      <c r="P51" s="11">
        <v>1629.52</v>
      </c>
      <c r="Q51" s="11">
        <v>1952.19</v>
      </c>
      <c r="R51" s="11">
        <v>3128.34</v>
      </c>
      <c r="S51" s="11">
        <v>4199.82</v>
      </c>
      <c r="T51" s="11">
        <v>1518.93</v>
      </c>
      <c r="U51" s="12">
        <v>456.3</v>
      </c>
      <c r="V51" s="11">
        <v>1810.79</v>
      </c>
      <c r="W51" s="12">
        <v>443.61</v>
      </c>
      <c r="X51" s="12">
        <v>264.04</v>
      </c>
      <c r="Y51" s="11">
        <v>1669.29</v>
      </c>
      <c r="Z51" s="11">
        <v>2601.85</v>
      </c>
      <c r="AA51" s="11">
        <v>1134.62</v>
      </c>
      <c r="AB51" s="12">
        <v>909.36</v>
      </c>
      <c r="AC51" s="12">
        <v>192.72</v>
      </c>
      <c r="AD51" s="12">
        <v>463.73</v>
      </c>
      <c r="AE51" s="12">
        <v>785.4</v>
      </c>
      <c r="AF51" s="12">
        <v>563.7</v>
      </c>
      <c r="AG51" s="11">
        <v>1656.17</v>
      </c>
      <c r="AH51" s="11">
        <v>1429.8</v>
      </c>
    </row>
    <row r="52" spans="1:34" s="42" customFormat="1" ht="12">
      <c r="A52" s="40">
        <v>41974</v>
      </c>
      <c r="B52" s="12">
        <v>343.75</v>
      </c>
      <c r="C52" s="12">
        <v>388.3</v>
      </c>
      <c r="D52" s="12">
        <v>936.15</v>
      </c>
      <c r="E52" s="11">
        <v>1476.07</v>
      </c>
      <c r="F52" s="12">
        <v>640.23</v>
      </c>
      <c r="G52" s="12">
        <v>393.84</v>
      </c>
      <c r="H52" s="11">
        <v>1361.14</v>
      </c>
      <c r="I52" s="11">
        <v>2170.75</v>
      </c>
      <c r="J52" s="12">
        <v>953.24</v>
      </c>
      <c r="K52" s="11">
        <v>3169.11</v>
      </c>
      <c r="L52" s="12">
        <v>968.6</v>
      </c>
      <c r="M52" s="12">
        <v>659.45</v>
      </c>
      <c r="N52" s="12">
        <v>961.93</v>
      </c>
      <c r="O52" s="11">
        <v>1150.74</v>
      </c>
      <c r="P52" s="11">
        <v>1605.63</v>
      </c>
      <c r="Q52" s="11">
        <v>1930.66</v>
      </c>
      <c r="R52" s="11">
        <v>3149.52</v>
      </c>
      <c r="S52" s="11">
        <v>4161.03</v>
      </c>
      <c r="T52" s="11">
        <v>1496.38</v>
      </c>
      <c r="U52" s="12">
        <v>461.32</v>
      </c>
      <c r="V52" s="11">
        <v>1836.77</v>
      </c>
      <c r="W52" s="12">
        <v>445.55</v>
      </c>
      <c r="X52" s="12">
        <v>271.99</v>
      </c>
      <c r="Y52" s="11">
        <v>1652.15</v>
      </c>
      <c r="Z52" s="11">
        <v>2511.3</v>
      </c>
      <c r="AA52" s="11">
        <v>1126.6</v>
      </c>
      <c r="AB52" s="12">
        <v>925.33</v>
      </c>
      <c r="AC52" s="12">
        <v>188.96</v>
      </c>
      <c r="AD52" s="12">
        <v>452.9</v>
      </c>
      <c r="AE52" s="12">
        <v>811.3</v>
      </c>
      <c r="AF52" s="12">
        <v>547.73</v>
      </c>
      <c r="AG52" s="11">
        <v>1613.75</v>
      </c>
      <c r="AH52" s="11">
        <v>1474.29</v>
      </c>
    </row>
    <row r="53" spans="1:34" s="42" customFormat="1" ht="12">
      <c r="A53" s="40">
        <v>42005</v>
      </c>
      <c r="B53" s="12">
        <v>357.04</v>
      </c>
      <c r="C53" s="12">
        <v>376.18</v>
      </c>
      <c r="D53" s="12">
        <v>913.01</v>
      </c>
      <c r="E53" s="11">
        <v>1561.48</v>
      </c>
      <c r="F53" s="12">
        <v>660.62</v>
      </c>
      <c r="G53" s="12">
        <v>412.93</v>
      </c>
      <c r="H53" s="11">
        <v>1422.54</v>
      </c>
      <c r="I53" s="11">
        <v>2417.62</v>
      </c>
      <c r="J53" s="12">
        <v>912.31</v>
      </c>
      <c r="K53" s="11">
        <v>3505.69</v>
      </c>
      <c r="L53" s="12">
        <v>951.03</v>
      </c>
      <c r="M53" s="12">
        <v>633.38</v>
      </c>
      <c r="N53" s="12">
        <v>929.34</v>
      </c>
      <c r="O53" s="11">
        <v>1122.19</v>
      </c>
      <c r="P53" s="11">
        <v>1579.49</v>
      </c>
      <c r="Q53" s="11">
        <v>1902.25</v>
      </c>
      <c r="R53" s="11">
        <v>3142.23</v>
      </c>
      <c r="S53" s="11">
        <v>4289</v>
      </c>
      <c r="T53" s="11">
        <v>1445.44</v>
      </c>
      <c r="U53" s="12">
        <v>481.81</v>
      </c>
      <c r="V53" s="11">
        <v>1953.35</v>
      </c>
      <c r="W53" s="12">
        <v>471.57</v>
      </c>
      <c r="X53" s="12">
        <v>298.75</v>
      </c>
      <c r="Y53" s="11">
        <v>1723.5</v>
      </c>
      <c r="Z53" s="11">
        <v>2623.97</v>
      </c>
      <c r="AA53" s="11">
        <v>1076.41</v>
      </c>
      <c r="AB53" s="12">
        <v>959.79</v>
      </c>
      <c r="AC53" s="12">
        <v>181.04</v>
      </c>
      <c r="AD53" s="12">
        <v>418.3</v>
      </c>
      <c r="AE53" s="12">
        <v>800.09</v>
      </c>
      <c r="AF53" s="12">
        <v>504.04</v>
      </c>
      <c r="AG53" s="11">
        <v>1510.23</v>
      </c>
      <c r="AH53" s="11">
        <v>1492.7</v>
      </c>
    </row>
    <row r="54" spans="1:34" s="42" customFormat="1" ht="12">
      <c r="A54" s="40">
        <v>42036</v>
      </c>
      <c r="B54" s="12">
        <v>360.15</v>
      </c>
      <c r="C54" s="12">
        <v>409.03</v>
      </c>
      <c r="D54" s="12">
        <v>955.13</v>
      </c>
      <c r="E54" s="11">
        <v>1625.89</v>
      </c>
      <c r="F54" s="12">
        <v>670.98</v>
      </c>
      <c r="G54" s="12">
        <v>452.02</v>
      </c>
      <c r="H54" s="11">
        <v>1509.6</v>
      </c>
      <c r="I54" s="11">
        <v>2512.34</v>
      </c>
      <c r="J54" s="12">
        <v>989.35</v>
      </c>
      <c r="K54" s="11">
        <v>3483.64</v>
      </c>
      <c r="L54" s="11">
        <v>1028.97</v>
      </c>
      <c r="M54" s="12">
        <v>711.05</v>
      </c>
      <c r="N54" s="12">
        <v>987.93</v>
      </c>
      <c r="O54" s="11">
        <v>1257.66</v>
      </c>
      <c r="P54" s="11">
        <v>1647.43</v>
      </c>
      <c r="Q54" s="11">
        <v>2050.43</v>
      </c>
      <c r="R54" s="11">
        <v>3355.61</v>
      </c>
      <c r="S54" s="11">
        <v>4520.25</v>
      </c>
      <c r="T54" s="11">
        <v>1553.86</v>
      </c>
      <c r="U54" s="12">
        <v>471.14</v>
      </c>
      <c r="V54" s="11">
        <v>2113.42</v>
      </c>
      <c r="W54" s="12">
        <v>487.41</v>
      </c>
      <c r="X54" s="12">
        <v>284.1</v>
      </c>
      <c r="Y54" s="11">
        <v>1767.24</v>
      </c>
      <c r="Z54" s="11">
        <v>2758.66</v>
      </c>
      <c r="AA54" s="11">
        <v>1197.78</v>
      </c>
      <c r="AB54" s="11">
        <v>1024.5</v>
      </c>
      <c r="AC54" s="12">
        <v>211.17</v>
      </c>
      <c r="AD54" s="12">
        <v>478.49</v>
      </c>
      <c r="AE54" s="12">
        <v>886.61</v>
      </c>
      <c r="AF54" s="12">
        <v>601.08</v>
      </c>
      <c r="AG54" s="11">
        <v>1687.03</v>
      </c>
      <c r="AH54" s="11">
        <v>1637.12</v>
      </c>
    </row>
    <row r="55" spans="1:34" s="42" customFormat="1" ht="12">
      <c r="A55" s="40">
        <v>42064</v>
      </c>
      <c r="B55" s="12">
        <v>340.39</v>
      </c>
      <c r="C55" s="12">
        <v>385.02</v>
      </c>
      <c r="D55" s="12">
        <v>957.52</v>
      </c>
      <c r="E55" s="11">
        <v>1692.53</v>
      </c>
      <c r="F55" s="12">
        <v>678.88</v>
      </c>
      <c r="G55" s="12">
        <v>426.26</v>
      </c>
      <c r="H55" s="11">
        <v>1529.14</v>
      </c>
      <c r="I55" s="11">
        <v>2680.58</v>
      </c>
      <c r="J55" s="12">
        <v>942.39</v>
      </c>
      <c r="K55" s="11">
        <v>3596.56</v>
      </c>
      <c r="L55" s="11">
        <v>1043.16</v>
      </c>
      <c r="M55" s="12">
        <v>666.74</v>
      </c>
      <c r="N55" s="12">
        <v>976.45</v>
      </c>
      <c r="O55" s="11">
        <v>1251.86</v>
      </c>
      <c r="P55" s="11">
        <v>1672.06</v>
      </c>
      <c r="Q55" s="11">
        <v>2133.44</v>
      </c>
      <c r="R55" s="11">
        <v>3382.02</v>
      </c>
      <c r="S55" s="11">
        <v>4576.49</v>
      </c>
      <c r="T55" s="11">
        <v>1766.53</v>
      </c>
      <c r="U55" s="12">
        <v>479.23</v>
      </c>
      <c r="V55" s="11">
        <v>2043.53</v>
      </c>
      <c r="W55" s="12">
        <v>460.71</v>
      </c>
      <c r="X55" s="12">
        <v>285.29</v>
      </c>
      <c r="Y55" s="11">
        <v>1747.91</v>
      </c>
      <c r="Z55" s="11">
        <v>2728.75</v>
      </c>
      <c r="AA55" s="11">
        <v>1186.85</v>
      </c>
      <c r="AB55" s="11">
        <v>1073.71</v>
      </c>
      <c r="AC55" s="12">
        <v>203.18</v>
      </c>
      <c r="AD55" s="12">
        <v>470.73</v>
      </c>
      <c r="AE55" s="12">
        <v>904.27</v>
      </c>
      <c r="AF55" s="12">
        <v>616.4</v>
      </c>
      <c r="AG55" s="11">
        <v>1751.23</v>
      </c>
      <c r="AH55" s="11">
        <v>1716.33</v>
      </c>
    </row>
    <row r="56" spans="2:34" s="42" customFormat="1" ht="12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</row>
    <row r="57" spans="2:34" s="42" customFormat="1" ht="12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</row>
    <row r="58" spans="2:34" s="42" customFormat="1" ht="12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</row>
    <row r="59" spans="2:34" s="42" customFormat="1" ht="12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2:34" s="42" customFormat="1" ht="12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2:34" s="42" customFormat="1" ht="12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2:34" ht="1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2:34" ht="1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2:34" ht="1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2:34" ht="1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2:34" ht="1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2:34" ht="1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2:34" ht="1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2:34" ht="1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2:34" ht="1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2:34" ht="1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2:34" ht="1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2:34" ht="1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2:34" ht="1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2:34" ht="1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2:34" ht="1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2:34" ht="1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2:34" ht="1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2:34" ht="1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2:34" ht="1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2:34" ht="1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2:34" ht="1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2:34" ht="1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2:34" ht="1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2:34" ht="1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2:34" ht="1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2:34" ht="1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2:34" ht="1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indexw</dc:creator>
  <cp:keywords/>
  <dc:description/>
  <cp:lastModifiedBy>er</cp:lastModifiedBy>
  <dcterms:created xsi:type="dcterms:W3CDTF">2010-10-21T19:31:40Z</dcterms:created>
  <dcterms:modified xsi:type="dcterms:W3CDTF">2015-07-02T07:46:00Z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