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155" windowHeight="11190" activeTab="0"/>
  </bookViews>
  <sheets>
    <sheet name="Conten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all" sheetId="9" r:id="rId9"/>
  </sheets>
  <definedNames/>
  <calcPr calcMode="manual" fullCalcOnLoad="1" calcCompleted="0" calcOnSave="0"/>
  <pivotCaches>
    <pivotCache cacheId="1" r:id="rId10"/>
  </pivotCaches>
</workbook>
</file>

<file path=xl/sharedStrings.xml><?xml version="1.0" encoding="utf-8"?>
<sst xmlns="http://schemas.openxmlformats.org/spreadsheetml/2006/main" count="95" uniqueCount="38">
  <si>
    <t>TOPIX Core 30</t>
  </si>
  <si>
    <t>TOPIX Large 70</t>
  </si>
  <si>
    <t>TOPIX 100</t>
  </si>
  <si>
    <t>TOPIX Mid 400</t>
  </si>
  <si>
    <t>TOPIX 500</t>
  </si>
  <si>
    <t>TOPIX 1000</t>
  </si>
  <si>
    <t>TOPIX Small</t>
  </si>
  <si>
    <t>Sheet 1</t>
  </si>
  <si>
    <t>Sheet 2</t>
  </si>
  <si>
    <t>TOPIXニューインデックスシリーズ</t>
  </si>
  <si>
    <t>End of Period</t>
  </si>
  <si>
    <t>Sheet 3</t>
  </si>
  <si>
    <t>Sheet 4</t>
  </si>
  <si>
    <t>Sheet 5</t>
  </si>
  <si>
    <t>Sheet 6</t>
  </si>
  <si>
    <t>Sheet 7</t>
  </si>
  <si>
    <t>Latest 36months</t>
  </si>
  <si>
    <t>TOPIX Large 70</t>
  </si>
  <si>
    <t>TOPIX 100</t>
  </si>
  <si>
    <t>TOPIX 500</t>
  </si>
  <si>
    <t>TOPIX 1000</t>
  </si>
  <si>
    <t>TOPIX Small</t>
  </si>
  <si>
    <t>TOPIX Small</t>
  </si>
  <si>
    <t>合計 / TOPIX Core 30</t>
  </si>
  <si>
    <t>Latest 36months</t>
  </si>
  <si>
    <t>TOPIX Core 30</t>
  </si>
  <si>
    <t>From 2008/1 to Present</t>
  </si>
  <si>
    <t>合計 / TOPIX Large 70</t>
  </si>
  <si>
    <t>TOPIX Large 70</t>
  </si>
  <si>
    <t>合計 / TOPIX 100</t>
  </si>
  <si>
    <t>TOPIX Mid 400</t>
  </si>
  <si>
    <t>TOPIX Mid 400</t>
  </si>
  <si>
    <t>合計 / TOPIX Mid 400</t>
  </si>
  <si>
    <t>合計 / TOPIX 500</t>
  </si>
  <si>
    <t>合計 / TOPIX 1000</t>
  </si>
  <si>
    <t>合計 / TOPIX Small</t>
  </si>
  <si>
    <t>・・・</t>
  </si>
  <si>
    <t>・・・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</si>
</sst>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[$-F800]dddd\,\ mmmm\ dd\,\ yyyy"/>
    <numFmt numFmtId="178" formatCode="0_);[Red]\(0\)"/>
    <numFmt numFmtId="179" formatCode="0.0_);[Red]\(0.0\)"/>
    <numFmt numFmtId="180" formatCode="0.00_);[Red]\(0.00\)"/>
    <numFmt numFmtId="181" formatCode="0.00_ "/>
    <numFmt numFmtId="182" formatCode="0_ "/>
    <numFmt numFmtId="183" formatCode="#,##0.00_ "/>
    <numFmt numFmtId="184" formatCode="[$-409]mmm\-yy;@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Gothic"/>
      <family val="3"/>
    </font>
    <font>
      <sz val="11"/>
      <color indexed="8"/>
      <name val="ＭＳ ゴシック"/>
      <family val="3"/>
    </font>
    <font>
      <b/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MS Gothic"/>
      <family val="3"/>
    </font>
    <font>
      <sz val="11"/>
      <color rgb="FF000000"/>
      <name val="ＭＳ ゴシック"/>
      <family val="3"/>
    </font>
    <font>
      <b/>
      <sz val="12"/>
      <color theme="1"/>
      <name val="Calibri"/>
      <family val="3"/>
    </font>
    <font>
      <b/>
      <sz val="11"/>
      <name val="Calibri"/>
      <family val="3"/>
    </font>
    <font>
      <b/>
      <sz val="9"/>
      <color rgb="FF000000"/>
      <name val="Calibri"/>
      <family val="3"/>
    </font>
    <font>
      <b/>
      <sz val="10"/>
      <name val="Calibri"/>
      <family val="3"/>
    </font>
    <font>
      <b/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vertical="center"/>
    </xf>
    <xf numFmtId="181" fontId="51" fillId="0" borderId="0" xfId="0" applyNumberFormat="1" applyFont="1" applyFill="1" applyBorder="1" applyAlignment="1">
      <alignment horizontal="right" vertical="top"/>
    </xf>
    <xf numFmtId="183" fontId="51" fillId="0" borderId="0" xfId="0" applyNumberFormat="1" applyFont="1" applyFill="1" applyBorder="1" applyAlignment="1">
      <alignment horizontal="right" vertical="top"/>
    </xf>
    <xf numFmtId="181" fontId="52" fillId="0" borderId="0" xfId="0" applyNumberFormat="1" applyFont="1" applyFill="1" applyBorder="1" applyAlignment="1">
      <alignment horizontal="right" vertical="top"/>
    </xf>
    <xf numFmtId="183" fontId="52" fillId="0" borderId="0" xfId="0" applyNumberFormat="1" applyFont="1" applyFill="1" applyBorder="1" applyAlignment="1">
      <alignment horizontal="right" vertical="top"/>
    </xf>
    <xf numFmtId="183" fontId="4" fillId="0" borderId="0" xfId="0" applyNumberFormat="1" applyFont="1" applyFill="1" applyBorder="1" applyAlignment="1">
      <alignment horizontal="right" vertical="top"/>
    </xf>
    <xf numFmtId="0" fontId="53" fillId="0" borderId="0" xfId="0" applyFont="1" applyAlignment="1">
      <alignment vertical="center"/>
    </xf>
    <xf numFmtId="0" fontId="54" fillId="0" borderId="10" xfId="65" applyFont="1" applyFill="1" applyBorder="1" applyAlignment="1">
      <alignment horizontal="center" vertical="top" wrapText="1"/>
      <protection/>
    </xf>
    <xf numFmtId="0" fontId="0" fillId="0" borderId="0" xfId="0" applyFont="1" applyFill="1" applyBorder="1" applyAlignment="1">
      <alignment vertical="top"/>
    </xf>
    <xf numFmtId="17" fontId="0" fillId="0" borderId="11" xfId="0" applyNumberFormat="1" applyBorder="1" applyAlignment="1">
      <alignment vertical="center"/>
    </xf>
    <xf numFmtId="17" fontId="0" fillId="0" borderId="12" xfId="0" applyNumberFormat="1" applyBorder="1" applyAlignment="1">
      <alignment vertical="center"/>
    </xf>
    <xf numFmtId="17" fontId="0" fillId="0" borderId="13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53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184" fontId="6" fillId="0" borderId="14" xfId="0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84" fontId="6" fillId="0" borderId="15" xfId="0" applyNumberFormat="1" applyFont="1" applyBorder="1" applyAlignment="1">
      <alignment/>
    </xf>
    <xf numFmtId="181" fontId="6" fillId="0" borderId="15" xfId="0" applyNumberFormat="1" applyFont="1" applyBorder="1" applyAlignment="1">
      <alignment/>
    </xf>
    <xf numFmtId="184" fontId="6" fillId="0" borderId="16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0" fontId="55" fillId="33" borderId="17" xfId="0" applyFont="1" applyFill="1" applyBorder="1" applyAlignment="1">
      <alignment horizontal="center" vertical="top" wrapText="1"/>
    </xf>
    <xf numFmtId="0" fontId="56" fillId="33" borderId="17" xfId="65" applyFont="1" applyFill="1" applyBorder="1" applyAlignment="1">
      <alignment horizontal="center" vertical="center" wrapText="1"/>
      <protection/>
    </xf>
    <xf numFmtId="0" fontId="57" fillId="33" borderId="17" xfId="65" applyFont="1" applyFill="1" applyBorder="1" applyAlignment="1">
      <alignment horizontal="center" vertical="center" wrapText="1"/>
      <protection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7" fillId="0" borderId="22" xfId="44" applyBorder="1" applyAlignment="1" applyProtection="1">
      <alignment vertical="center"/>
      <protection/>
    </xf>
    <xf numFmtId="0" fontId="37" fillId="0" borderId="15" xfId="44" applyBorder="1" applyAlignment="1" applyProtection="1">
      <alignment vertical="center"/>
      <protection/>
    </xf>
    <xf numFmtId="0" fontId="37" fillId="0" borderId="16" xfId="44" applyBorder="1" applyAlignment="1" applyProtection="1">
      <alignment vertical="center"/>
      <protection/>
    </xf>
    <xf numFmtId="17" fontId="0" fillId="0" borderId="0" xfId="0" applyNumberFormat="1" applyFont="1" applyFill="1" applyBorder="1" applyAlignment="1">
      <alignment horizontal="center" vertical="center"/>
    </xf>
    <xf numFmtId="17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dxfs count="5"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 style="medium"/>
        <right style="medium"/>
        <bottom style="medium"/>
      </border>
    </dxf>
    <dxf>
      <border>
        <right style="medium"/>
        <bottom style="medium"/>
      </border>
    </dxf>
    <dxf>
      <border>
        <bottom>
          <color rgb="FF000000"/>
        </bottom>
      </border>
    </dxf>
    <dxf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23"/>
          <c:w val="0.97325"/>
          <c:h val="0.8855"/>
        </c:manualLayout>
      </c:layout>
      <c:lineChart>
        <c:grouping val="standard"/>
        <c:varyColors val="0"/>
        <c:ser>
          <c:idx val="0"/>
          <c:order val="0"/>
          <c:tx>
            <c:strRef>
              <c:f>1!$E$5</c:f>
              <c:strCache>
                <c:ptCount val="1"/>
                <c:pt idx="0">
                  <c:v>TOPIX Core 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1!$D$6:$D$41</c:f>
              <c:strCache/>
            </c:strRef>
          </c:cat>
          <c:val>
            <c:numRef>
              <c:f>1!$E$6:$E$41</c:f>
              <c:numCache/>
            </c:numRef>
          </c:val>
          <c:smooth val="0"/>
        </c:ser>
        <c:marker val="1"/>
        <c:axId val="3119484"/>
        <c:axId val="28075357"/>
      </c:lineChart>
      <c:dateAx>
        <c:axId val="311948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7535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0753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94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[0]5!ﾋﾟﾎﾞｯﾄﾃｰﾌﾞﾙ7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500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500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1078.85</c:v>
              </c:pt>
              <c:pt idx="1">
                <c:v>1060.38</c:v>
              </c:pt>
              <c:pt idx="2">
                <c:v>968.06</c:v>
              </c:pt>
              <c:pt idx="3">
                <c:v>1090.18</c:v>
              </c:pt>
              <c:pt idx="4">
                <c:v>1128.34</c:v>
              </c:pt>
              <c:pt idx="5">
                <c:v>1055.74</c:v>
              </c:pt>
              <c:pt idx="6">
                <c:v>1042.16</c:v>
              </c:pt>
              <c:pt idx="7">
                <c:v>1003.93</c:v>
              </c:pt>
              <c:pt idx="8">
                <c:v>869.15</c:v>
              </c:pt>
              <c:pt idx="9">
                <c:v>688.2</c:v>
              </c:pt>
              <c:pt idx="10">
                <c:v>659.61</c:v>
              </c:pt>
              <c:pt idx="11">
                <c:v>678.33</c:v>
              </c:pt>
              <c:pt idx="13">
                <c:v>625.98</c:v>
              </c:pt>
              <c:pt idx="14">
                <c:v>560.01</c:v>
              </c:pt>
              <c:pt idx="15">
                <c:v>599.45</c:v>
              </c:pt>
              <c:pt idx="16">
                <c:v>572.79</c:v>
              </c:pt>
              <c:pt idx="17">
                <c:v>568.98</c:v>
              </c:pt>
              <c:pt idx="18">
                <c:v>573.45</c:v>
              </c:pt>
              <c:pt idx="19">
                <c:v>577.49</c:v>
              </c:pt>
              <c:pt idx="20">
                <c:v>608.36</c:v>
              </c:pt>
              <c:pt idx="21">
                <c:v>669.91</c:v>
              </c:pt>
              <c:pt idx="22">
                <c:v>732.81</c:v>
              </c:pt>
              <c:pt idx="23">
                <c:v>761.15</c:v>
              </c:pt>
              <c:pt idx="24">
                <c:v>805.94</c:v>
              </c:pt>
              <c:pt idx="25">
                <c:v>908.72</c:v>
              </c:pt>
              <c:pt idx="26">
                <c:v>887.74</c:v>
              </c:pt>
              <c:pt idx="27">
                <c:v>888.11</c:v>
              </c:pt>
              <c:pt idx="28">
                <c:v>885.48</c:v>
              </c:pt>
              <c:pt idx="29">
                <c:v>865.06</c:v>
              </c:pt>
              <c:pt idx="30">
                <c:v>931.78</c:v>
              </c:pt>
              <c:pt idx="31">
                <c:v>931.99</c:v>
              </c:pt>
              <c:pt idx="32">
                <c:v>984.48</c:v>
              </c:pt>
              <c:pt idx="33">
                <c:v>1018.77</c:v>
              </c:pt>
              <c:pt idx="34">
                <c:v>951.57</c:v>
              </c:pt>
              <c:pt idx="35">
                <c:v>946.2</c:v>
              </c:pt>
              <c:pt idx="36">
                <c:v>936.93</c:v>
              </c:pt>
              <c:pt idx="37">
                <c:v>905.15</c:v>
              </c:pt>
              <c:pt idx="38">
                <c:v>936.82</c:v>
              </c:pt>
              <c:pt idx="39">
                <c:v>982.73</c:v>
              </c:pt>
              <c:pt idx="40">
                <c:v>1003.82</c:v>
              </c:pt>
              <c:pt idx="41">
                <c:v>992.47</c:v>
              </c:pt>
              <c:pt idx="42">
                <c:v>1032.03</c:v>
              </c:pt>
              <c:pt idx="43">
                <c:v>1039.81</c:v>
              </c:pt>
              <c:pt idx="44">
                <c:v>1102.21</c:v>
              </c:pt>
              <c:pt idx="45">
                <c:v>1097.62</c:v>
              </c:pt>
              <c:pt idx="46">
                <c:v>1103.52</c:v>
              </c:pt>
              <c:pt idx="47">
                <c:v>1191.87</c:v>
              </c:pt>
              <c:pt idx="48">
                <c:v>1207.43</c:v>
              </c:pt>
            </c:numLit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004679"/>
        <c:crosses val="autoZero"/>
        <c:auto val="0"/>
        <c:lblOffset val="100"/>
        <c:tickLblSkip val="3"/>
        <c:noMultiLvlLbl val="0"/>
      </c:catAx>
      <c:valAx>
        <c:axId val="380046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7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6!$E$5</c:f>
              <c:strCache>
                <c:ptCount val="1"/>
                <c:pt idx="0">
                  <c:v>TOPIX 1000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6!$D$6:$D$41</c:f>
              <c:strCache/>
            </c:strRef>
          </c:cat>
          <c:val>
            <c:numRef>
              <c:f>6!$E$6:$E$41</c:f>
              <c:numCache/>
            </c:numRef>
          </c:val>
          <c:smooth val="0"/>
        </c:ser>
        <c:marker val="1"/>
        <c:axId val="6497792"/>
        <c:axId val="58480129"/>
      </c:lineChart>
      <c:dateAx>
        <c:axId val="64977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012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8480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[0]6!ﾋﾟﾎﾞｯﾄﾃｰﾌﾞﾙ7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1000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1000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1288.69</c:v>
              </c:pt>
              <c:pt idx="1">
                <c:v>1267.29</c:v>
              </c:pt>
              <c:pt idx="2">
                <c:v>1159.29</c:v>
              </c:pt>
              <c:pt idx="3">
                <c:v>1300.62</c:v>
              </c:pt>
              <c:pt idx="4">
                <c:v>1347.55</c:v>
              </c:pt>
              <c:pt idx="5">
                <c:v>1262.05</c:v>
              </c:pt>
              <c:pt idx="6">
                <c:v>1246.19</c:v>
              </c:pt>
              <c:pt idx="7">
                <c:v>1199.99</c:v>
              </c:pt>
              <c:pt idx="8">
                <c:v>1039.08</c:v>
              </c:pt>
              <c:pt idx="9">
                <c:v>825.69</c:v>
              </c:pt>
              <c:pt idx="10">
                <c:v>794.17</c:v>
              </c:pt>
              <c:pt idx="11">
                <c:v>817.09</c:v>
              </c:pt>
              <c:pt idx="13">
                <c:v>760.94</c:v>
              </c:pt>
              <c:pt idx="14">
                <c:v>680.75</c:v>
              </c:pt>
              <c:pt idx="15">
                <c:v>728.52</c:v>
              </c:pt>
              <c:pt idx="16">
                <c:v>696.51</c:v>
              </c:pt>
              <c:pt idx="17">
                <c:v>692</c:v>
              </c:pt>
              <c:pt idx="18">
                <c:v>697.48</c:v>
              </c:pt>
              <c:pt idx="19">
                <c:v>702.25</c:v>
              </c:pt>
              <c:pt idx="20">
                <c:v>739.44</c:v>
              </c:pt>
              <c:pt idx="21">
                <c:v>813.87</c:v>
              </c:pt>
              <c:pt idx="22">
                <c:v>890.01</c:v>
              </c:pt>
              <c:pt idx="23">
                <c:v>923.83</c:v>
              </c:pt>
              <c:pt idx="24">
                <c:v>979.3</c:v>
              </c:pt>
              <c:pt idx="25">
                <c:v>1103.17</c:v>
              </c:pt>
              <c:pt idx="26">
                <c:v>1076.18</c:v>
              </c:pt>
              <c:pt idx="27">
                <c:v>1075.06</c:v>
              </c:pt>
              <c:pt idx="28">
                <c:v>1072.63</c:v>
              </c:pt>
              <c:pt idx="29">
                <c:v>1048.29</c:v>
              </c:pt>
              <c:pt idx="30">
                <c:v>1130.53</c:v>
              </c:pt>
              <c:pt idx="31">
                <c:v>1130.45</c:v>
              </c:pt>
              <c:pt idx="32">
                <c:v>1192.39</c:v>
              </c:pt>
              <c:pt idx="33">
                <c:v>1233.71</c:v>
              </c:pt>
              <c:pt idx="34">
                <c:v>1154.91</c:v>
              </c:pt>
              <c:pt idx="35">
                <c:v>1146.88</c:v>
              </c:pt>
              <c:pt idx="36">
                <c:v>1137.42</c:v>
              </c:pt>
              <c:pt idx="37">
                <c:v>1099.18</c:v>
              </c:pt>
              <c:pt idx="38">
                <c:v>1136.72</c:v>
              </c:pt>
              <c:pt idx="39">
                <c:v>1193.87</c:v>
              </c:pt>
              <c:pt idx="40">
                <c:v>1219.05</c:v>
              </c:pt>
              <c:pt idx="41">
                <c:v>1206.9</c:v>
              </c:pt>
              <c:pt idx="42">
                <c:v>1253.03</c:v>
              </c:pt>
              <c:pt idx="43">
                <c:v>1260.67</c:v>
              </c:pt>
              <c:pt idx="44">
                <c:v>1334.23</c:v>
              </c:pt>
              <c:pt idx="45">
                <c:v>1330.84</c:v>
              </c:pt>
              <c:pt idx="46">
                <c:v>1338.09</c:v>
              </c:pt>
              <c:pt idx="47">
                <c:v>1442.41</c:v>
              </c:pt>
              <c:pt idx="48">
                <c:v>1461.13</c:v>
              </c:pt>
            </c:numLit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269979"/>
        <c:crosses val="autoZero"/>
        <c:auto val="0"/>
        <c:lblOffset val="100"/>
        <c:tickLblSkip val="3"/>
        <c:noMultiLvlLbl val="0"/>
      </c:catAx>
      <c:valAx>
        <c:axId val="39269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1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7!$E$5</c:f>
              <c:strCache>
                <c:ptCount val="1"/>
                <c:pt idx="0">
                  <c:v>TOPIX Small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7!$D$6:$D$41</c:f>
              <c:strCache/>
            </c:strRef>
          </c:cat>
          <c:val>
            <c:numRef>
              <c:f>7!$E$6:$E$41</c:f>
              <c:numCache/>
            </c:numRef>
          </c:val>
          <c:smooth val="0"/>
        </c:ser>
        <c:marker val="1"/>
        <c:axId val="17885492"/>
        <c:axId val="26751701"/>
      </c:lineChart>
      <c:dateAx>
        <c:axId val="178854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67517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5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[0]7!ﾋﾟﾎﾞｯﾄﾃｰﾌﾞﾙ7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Small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Small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1174.56</c:v>
              </c:pt>
              <c:pt idx="1">
                <c:v>1164.43</c:v>
              </c:pt>
              <c:pt idx="2">
                <c:v>1105.3</c:v>
              </c:pt>
              <c:pt idx="3">
                <c:v>1166.18</c:v>
              </c:pt>
              <c:pt idx="4">
                <c:v>1229.45</c:v>
              </c:pt>
              <c:pt idx="5">
                <c:v>1178.45</c:v>
              </c:pt>
              <c:pt idx="6">
                <c:v>1170.07</c:v>
              </c:pt>
              <c:pt idx="7">
                <c:v>1114.67</c:v>
              </c:pt>
              <c:pt idx="8">
                <c:v>975.7</c:v>
              </c:pt>
              <c:pt idx="9">
                <c:v>841.04</c:v>
              </c:pt>
              <c:pt idx="10">
                <c:v>847.19</c:v>
              </c:pt>
              <c:pt idx="11">
                <c:v>879.31</c:v>
              </c:pt>
              <c:pt idx="13">
                <c:v>955.4</c:v>
              </c:pt>
              <c:pt idx="14">
                <c:v>854.32</c:v>
              </c:pt>
              <c:pt idx="15">
                <c:v>913.37</c:v>
              </c:pt>
              <c:pt idx="16">
                <c:v>879.05</c:v>
              </c:pt>
              <c:pt idx="17">
                <c:v>876.14</c:v>
              </c:pt>
              <c:pt idx="18">
                <c:v>883.55</c:v>
              </c:pt>
              <c:pt idx="19">
                <c:v>885.99</c:v>
              </c:pt>
              <c:pt idx="20">
                <c:v>925.78</c:v>
              </c:pt>
              <c:pt idx="21">
                <c:v>1009.78</c:v>
              </c:pt>
              <c:pt idx="22">
                <c:v>1100.82</c:v>
              </c:pt>
              <c:pt idx="23">
                <c:v>1130.59</c:v>
              </c:pt>
              <c:pt idx="24">
                <c:v>1219.16</c:v>
              </c:pt>
              <c:pt idx="25">
                <c:v>1354.03</c:v>
              </c:pt>
              <c:pt idx="26">
                <c:v>1289.98</c:v>
              </c:pt>
              <c:pt idx="27">
                <c:v>1258.13</c:v>
              </c:pt>
              <c:pt idx="28">
                <c:v>1270.89</c:v>
              </c:pt>
              <c:pt idx="29">
                <c:v>1247.58</c:v>
              </c:pt>
              <c:pt idx="30">
                <c:v>1379.93</c:v>
              </c:pt>
              <c:pt idx="31">
                <c:v>1378.94</c:v>
              </c:pt>
              <c:pt idx="32">
                <c:v>1418.44</c:v>
              </c:pt>
              <c:pt idx="33">
                <c:v>1464.96</c:v>
              </c:pt>
              <c:pt idx="34">
                <c:v>1424.73</c:v>
              </c:pt>
              <c:pt idx="35">
                <c:v>1388.95</c:v>
              </c:pt>
              <c:pt idx="36">
                <c:v>1416.45</c:v>
              </c:pt>
              <c:pt idx="37">
                <c:v>1373.14</c:v>
              </c:pt>
              <c:pt idx="38">
                <c:v>1399.1</c:v>
              </c:pt>
              <c:pt idx="39">
                <c:v>1497.26</c:v>
              </c:pt>
              <c:pt idx="40">
                <c:v>1526.31</c:v>
              </c:pt>
              <c:pt idx="41">
                <c:v>1549.69</c:v>
              </c:pt>
              <c:pt idx="42">
                <c:v>1577.36</c:v>
              </c:pt>
              <c:pt idx="43">
                <c:v>1554.98</c:v>
              </c:pt>
              <c:pt idx="44">
                <c:v>1604.95</c:v>
              </c:pt>
              <c:pt idx="45">
                <c:v>1637.82</c:v>
              </c:pt>
              <c:pt idx="46">
                <c:v>1646.38</c:v>
              </c:pt>
              <c:pt idx="47">
                <c:v>1720.12</c:v>
              </c:pt>
              <c:pt idx="48">
                <c:v>1734.46</c:v>
              </c:pt>
            </c:numLit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404143"/>
        <c:crosses val="autoZero"/>
        <c:auto val="0"/>
        <c:lblOffset val="100"/>
        <c:tickLblSkip val="3"/>
        <c:noMultiLvlLbl val="0"/>
      </c:catAx>
      <c:valAx>
        <c:axId val="19404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Core 30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Core 30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852.57</c:v>
              </c:pt>
              <c:pt idx="1">
                <c:v>827.67</c:v>
              </c:pt>
              <c:pt idx="2">
                <c:v>745.1</c:v>
              </c:pt>
              <c:pt idx="3">
                <c:v>868.72</c:v>
              </c:pt>
              <c:pt idx="4">
                <c:v>896.36</c:v>
              </c:pt>
              <c:pt idx="5">
                <c:v>837.47</c:v>
              </c:pt>
              <c:pt idx="6">
                <c:v>832</c:v>
              </c:pt>
              <c:pt idx="7">
                <c:v>794.77</c:v>
              </c:pt>
              <c:pt idx="8">
                <c:v>687.45</c:v>
              </c:pt>
              <c:pt idx="9">
                <c:v>539.91</c:v>
              </c:pt>
              <c:pt idx="10">
                <c:v>486.87</c:v>
              </c:pt>
              <c:pt idx="11">
                <c:v>498.33</c:v>
              </c:pt>
              <c:pt idx="13">
                <c:v>417.31</c:v>
              </c:pt>
              <c:pt idx="14">
                <c:v>375.4</c:v>
              </c:pt>
              <c:pt idx="15">
                <c:v>403.61</c:v>
              </c:pt>
              <c:pt idx="16">
                <c:v>386.82</c:v>
              </c:pt>
              <c:pt idx="17">
                <c:v>381.24</c:v>
              </c:pt>
              <c:pt idx="18">
                <c:v>382.97</c:v>
              </c:pt>
              <c:pt idx="19">
                <c:v>384.84</c:v>
              </c:pt>
              <c:pt idx="20">
                <c:v>411.35</c:v>
              </c:pt>
              <c:pt idx="21">
                <c:v>458.77</c:v>
              </c:pt>
              <c:pt idx="22">
                <c:v>511.05</c:v>
              </c:pt>
              <c:pt idx="23">
                <c:v>525.56</c:v>
              </c:pt>
              <c:pt idx="24">
                <c:v>546.5</c:v>
              </c:pt>
              <c:pt idx="25">
                <c:v>619.03</c:v>
              </c:pt>
              <c:pt idx="26">
                <c:v>605.43</c:v>
              </c:pt>
              <c:pt idx="27">
                <c:v>610.05</c:v>
              </c:pt>
              <c:pt idx="28">
                <c:v>607.28</c:v>
              </c:pt>
              <c:pt idx="29">
                <c:v>593.19</c:v>
              </c:pt>
              <c:pt idx="30">
                <c:v>634.87</c:v>
              </c:pt>
              <c:pt idx="31">
                <c:v>634.71</c:v>
              </c:pt>
              <c:pt idx="32">
                <c:v>671.14</c:v>
              </c:pt>
              <c:pt idx="33">
                <c:v>696.54</c:v>
              </c:pt>
              <c:pt idx="34">
                <c:v>639.05</c:v>
              </c:pt>
              <c:pt idx="35">
                <c:v>635.47</c:v>
              </c:pt>
              <c:pt idx="36">
                <c:v>627.57</c:v>
              </c:pt>
              <c:pt idx="37">
                <c:v>603.96</c:v>
              </c:pt>
              <c:pt idx="38">
                <c:v>623.37</c:v>
              </c:pt>
              <c:pt idx="39">
                <c:v>650.99</c:v>
              </c:pt>
              <c:pt idx="40">
                <c:v>660.47</c:v>
              </c:pt>
              <c:pt idx="41">
                <c:v>649.72</c:v>
              </c:pt>
              <c:pt idx="42">
                <c:v>680</c:v>
              </c:pt>
              <c:pt idx="43">
                <c:v>686.33</c:v>
              </c:pt>
              <c:pt idx="44">
                <c:v>723.74</c:v>
              </c:pt>
              <c:pt idx="45">
                <c:v>709.67</c:v>
              </c:pt>
              <c:pt idx="46">
                <c:v>706.46</c:v>
              </c:pt>
              <c:pt idx="47">
                <c:v>775.22</c:v>
              </c:pt>
              <c:pt idx="48">
                <c:v>776.44</c:v>
              </c:pt>
            </c:numLit>
          </c:val>
          <c:smooth val="0"/>
        </c:ser>
        <c:marker val="1"/>
        <c:axId val="51351622"/>
        <c:axId val="59511415"/>
      </c:lineChart>
      <c:catAx>
        <c:axId val="51351622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511415"/>
        <c:crosses val="autoZero"/>
        <c:auto val="0"/>
        <c:lblOffset val="100"/>
        <c:tickLblSkip val="3"/>
        <c:noMultiLvlLbl val="0"/>
      </c:catAx>
      <c:valAx>
        <c:axId val="595114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516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2!$E$5</c:f>
              <c:strCache>
                <c:ptCount val="1"/>
                <c:pt idx="0">
                  <c:v>TOPIX Large 70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2!$D$6:$D$41</c:f>
              <c:strCache/>
            </c:strRef>
          </c:cat>
          <c:val>
            <c:numRef>
              <c:f>2!$E$6:$E$41</c:f>
              <c:numCache/>
            </c:numRef>
          </c:val>
          <c:smooth val="0"/>
        </c:ser>
        <c:marker val="1"/>
        <c:axId val="65840688"/>
        <c:axId val="55695281"/>
      </c:lineChart>
      <c:dateAx>
        <c:axId val="6584068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9528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5695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40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[0]2!ﾋﾟﾎﾞｯﾄﾃｰﾌﾞﾙ7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Large 70</a:t>
            </a:r>
          </a:p>
        </c:rich>
      </c:tx>
      <c:layout>
        <c:manualLayout>
          <c:xMode val="factor"/>
          <c:yMode val="factor"/>
          <c:x val="-0.003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Large 70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1218.07</c:v>
              </c:pt>
              <c:pt idx="1">
                <c:v>1220.57</c:v>
              </c:pt>
              <c:pt idx="2">
                <c:v>1101.82</c:v>
              </c:pt>
              <c:pt idx="3">
                <c:v>1238.4</c:v>
              </c:pt>
              <c:pt idx="4">
                <c:v>1297.32</c:v>
              </c:pt>
              <c:pt idx="5">
                <c:v>1204.4</c:v>
              </c:pt>
              <c:pt idx="6">
                <c:v>1177.82</c:v>
              </c:pt>
              <c:pt idx="7">
                <c:v>1138.74</c:v>
              </c:pt>
              <c:pt idx="8">
                <c:v>966.64</c:v>
              </c:pt>
              <c:pt idx="9">
                <c:v>760.51</c:v>
              </c:pt>
              <c:pt idx="10">
                <c:v>744.34</c:v>
              </c:pt>
              <c:pt idx="11">
                <c:v>766</c:v>
              </c:pt>
              <c:pt idx="13">
                <c:v>770.85</c:v>
              </c:pt>
              <c:pt idx="14">
                <c:v>678.8</c:v>
              </c:pt>
              <c:pt idx="15">
                <c:v>721.36</c:v>
              </c:pt>
              <c:pt idx="16">
                <c:v>681.15</c:v>
              </c:pt>
              <c:pt idx="17">
                <c:v>679.25</c:v>
              </c:pt>
              <c:pt idx="18">
                <c:v>688.6</c:v>
              </c:pt>
              <c:pt idx="19">
                <c:v>697.06</c:v>
              </c:pt>
              <c:pt idx="20">
                <c:v>729.68</c:v>
              </c:pt>
              <c:pt idx="21">
                <c:v>797.66</c:v>
              </c:pt>
              <c:pt idx="22">
                <c:v>862.85</c:v>
              </c:pt>
              <c:pt idx="23">
                <c:v>897.8</c:v>
              </c:pt>
              <c:pt idx="24">
                <c:v>960.58</c:v>
              </c:pt>
              <c:pt idx="25">
                <c:v>1075.3</c:v>
              </c:pt>
              <c:pt idx="26">
                <c:v>1052.17</c:v>
              </c:pt>
              <c:pt idx="27">
                <c:v>1044.84</c:v>
              </c:pt>
              <c:pt idx="28">
                <c:v>1039.49</c:v>
              </c:pt>
              <c:pt idx="29">
                <c:v>1017.76</c:v>
              </c:pt>
              <c:pt idx="30">
                <c:v>1092.16</c:v>
              </c:pt>
              <c:pt idx="31">
                <c:v>1095.89</c:v>
              </c:pt>
              <c:pt idx="32">
                <c:v>1168.72</c:v>
              </c:pt>
              <c:pt idx="33">
                <c:v>1209.04</c:v>
              </c:pt>
              <c:pt idx="34">
                <c:v>1137.99</c:v>
              </c:pt>
              <c:pt idx="35">
                <c:v>1131.68</c:v>
              </c:pt>
              <c:pt idx="36">
                <c:v>1121.65</c:v>
              </c:pt>
              <c:pt idx="37">
                <c:v>1086.16</c:v>
              </c:pt>
              <c:pt idx="38">
                <c:v>1130.78</c:v>
              </c:pt>
              <c:pt idx="39">
                <c:v>1183.69</c:v>
              </c:pt>
              <c:pt idx="40">
                <c:v>1212.4</c:v>
              </c:pt>
              <c:pt idx="41">
                <c:v>1199.3</c:v>
              </c:pt>
              <c:pt idx="42">
                <c:v>1251.55</c:v>
              </c:pt>
              <c:pt idx="43">
                <c:v>1264.19</c:v>
              </c:pt>
              <c:pt idx="44">
                <c:v>1353.97</c:v>
              </c:pt>
              <c:pt idx="45">
                <c:v>1357.88</c:v>
              </c:pt>
              <c:pt idx="46">
                <c:v>1361.64</c:v>
              </c:pt>
              <c:pt idx="47">
                <c:v>1449.9</c:v>
              </c:pt>
              <c:pt idx="48">
                <c:v>1486.03</c:v>
              </c:pt>
            </c:numLit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023883"/>
        <c:crosses val="autoZero"/>
        <c:auto val="0"/>
        <c:lblOffset val="100"/>
        <c:tickLblSkip val="3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95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3!$E$5</c:f>
              <c:strCache>
                <c:ptCount val="1"/>
                <c:pt idx="0">
                  <c:v>TOPIX 100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3!$D$6:$D$41</c:f>
              <c:strCache/>
            </c:strRef>
          </c:cat>
          <c:val>
            <c:numRef>
              <c:f>3!$E$6:$E$41</c:f>
              <c:numCache/>
            </c:numRef>
          </c:val>
          <c:smooth val="0"/>
        </c:ser>
        <c:marker val="1"/>
        <c:axId val="997220"/>
        <c:axId val="8974981"/>
      </c:lineChart>
      <c:dateAx>
        <c:axId val="99722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7498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89749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7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[0]3!ﾋﾟﾎﾞｯﾄﾃｰﾌﾞﾙ7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100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100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983.44</c:v>
              </c:pt>
              <c:pt idx="1">
                <c:v>966.68</c:v>
              </c:pt>
              <c:pt idx="2">
                <c:v>871.18</c:v>
              </c:pt>
              <c:pt idx="3">
                <c:v>1001.22</c:v>
              </c:pt>
              <c:pt idx="4">
                <c:v>1039.21</c:v>
              </c:pt>
              <c:pt idx="5">
                <c:v>968.52</c:v>
              </c:pt>
              <c:pt idx="6">
                <c:v>956.31</c:v>
              </c:pt>
              <c:pt idx="7">
                <c:v>917.81</c:v>
              </c:pt>
              <c:pt idx="8">
                <c:v>788.09</c:v>
              </c:pt>
              <c:pt idx="9">
                <c:v>619.38</c:v>
              </c:pt>
              <c:pt idx="10">
                <c:v>577.31</c:v>
              </c:pt>
              <c:pt idx="11">
                <c:v>592.21</c:v>
              </c:pt>
              <c:pt idx="13">
                <c:v>536.32</c:v>
              </c:pt>
              <c:pt idx="14">
                <c:v>478.15</c:v>
              </c:pt>
              <c:pt idx="15">
                <c:v>511.58</c:v>
              </c:pt>
              <c:pt idx="16">
                <c:v>487.3</c:v>
              </c:pt>
              <c:pt idx="17">
                <c:v>482.61</c:v>
              </c:pt>
              <c:pt idx="18">
                <c:v>486.65</c:v>
              </c:pt>
              <c:pt idx="19">
                <c:v>490.52</c:v>
              </c:pt>
              <c:pt idx="20">
                <c:v>519.68</c:v>
              </c:pt>
              <c:pt idx="21">
                <c:v>574.74</c:v>
              </c:pt>
              <c:pt idx="22">
                <c:v>632.5</c:v>
              </c:pt>
              <c:pt idx="23">
                <c:v>653.6</c:v>
              </c:pt>
              <c:pt idx="24">
                <c:v>687.74</c:v>
              </c:pt>
              <c:pt idx="25">
                <c:v>775.2</c:v>
              </c:pt>
              <c:pt idx="26">
                <c:v>758.31</c:v>
              </c:pt>
              <c:pt idx="27">
                <c:v>759.5</c:v>
              </c:pt>
              <c:pt idx="28">
                <c:v>755.86</c:v>
              </c:pt>
              <c:pt idx="29">
                <c:v>739.05</c:v>
              </c:pt>
              <c:pt idx="30">
                <c:v>791.84</c:v>
              </c:pt>
              <c:pt idx="31">
                <c:v>792.82</c:v>
              </c:pt>
              <c:pt idx="32">
                <c:v>841.26</c:v>
              </c:pt>
              <c:pt idx="33">
                <c:v>871.94</c:v>
              </c:pt>
              <c:pt idx="34">
                <c:v>808.43</c:v>
              </c:pt>
              <c:pt idx="35">
                <c:v>803.92</c:v>
              </c:pt>
              <c:pt idx="36">
                <c:v>795.12</c:v>
              </c:pt>
              <c:pt idx="37">
                <c:v>767.18</c:v>
              </c:pt>
              <c:pt idx="38">
                <c:v>794.69</c:v>
              </c:pt>
              <c:pt idx="39">
                <c:v>830.73</c:v>
              </c:pt>
              <c:pt idx="40">
                <c:v>846.19</c:v>
              </c:pt>
              <c:pt idx="41">
                <c:v>834.37</c:v>
              </c:pt>
              <c:pt idx="42">
                <c:v>872.18</c:v>
              </c:pt>
              <c:pt idx="43">
                <c:v>880.59</c:v>
              </c:pt>
              <c:pt idx="44">
                <c:v>934.78</c:v>
              </c:pt>
              <c:pt idx="45">
                <c:v>925.57</c:v>
              </c:pt>
              <c:pt idx="46">
                <c:v>924.32</c:v>
              </c:pt>
              <c:pt idx="47">
                <c:v>1001.17</c:v>
              </c:pt>
              <c:pt idx="48">
                <c:v>1012.77</c:v>
              </c:pt>
            </c:numLit>
          </c:val>
          <c:smooth val="0"/>
        </c:ser>
        <c:marker val="1"/>
        <c:axId val="13665966"/>
        <c:axId val="55884831"/>
      </c:lineChart>
      <c:catAx>
        <c:axId val="13665966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884831"/>
        <c:crosses val="autoZero"/>
        <c:auto val="0"/>
        <c:lblOffset val="100"/>
        <c:tickLblSkip val="3"/>
        <c:noMultiLvlLbl val="0"/>
      </c:catAx>
      <c:valAx>
        <c:axId val="55884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65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4!$E$5</c:f>
              <c:strCache>
                <c:ptCount val="1"/>
                <c:pt idx="0">
                  <c:v>TOPIX Mid 400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4!$D$6:$D$41</c:f>
              <c:strCache/>
            </c:strRef>
          </c:cat>
          <c:val>
            <c:numRef>
              <c:f>4!$E$6:$E$41</c:f>
              <c:numCache/>
            </c:numRef>
          </c:val>
          <c:smooth val="0"/>
        </c:ser>
        <c:marker val="1"/>
        <c:axId val="33201432"/>
        <c:axId val="30377433"/>
      </c:lineChart>
      <c:dateAx>
        <c:axId val="3320143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77433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0377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0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[0]4!ﾋﾟﾎﾞｯﾄﾃｰﾌﾞﾙ7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TOPIX 100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合計 / TOPIX Mid 400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50"/>
              <c:pt idx="0">
                <c:v>Jan-08</c:v>
              </c:pt>
              <c:pt idx="1">
                <c:v>Feb-08</c:v>
              </c:pt>
              <c:pt idx="2">
                <c:v>Mar-08</c:v>
              </c:pt>
              <c:pt idx="3">
                <c:v>Apr-08</c:v>
              </c:pt>
              <c:pt idx="4">
                <c:v>May-08</c:v>
              </c:pt>
              <c:pt idx="5">
                <c:v>Jun-08</c:v>
              </c:pt>
              <c:pt idx="6">
                <c:v>Jul-08</c:v>
              </c:pt>
              <c:pt idx="7">
                <c:v>Aug-08</c:v>
              </c:pt>
              <c:pt idx="8">
                <c:v>Sep-08</c:v>
              </c:pt>
              <c:pt idx="9">
                <c:v>Oct-08</c:v>
              </c:pt>
              <c:pt idx="10">
                <c:v>Nov-08</c:v>
              </c:pt>
              <c:pt idx="11">
                <c:v>Dec-08</c:v>
              </c:pt>
              <c:pt idx="12">
                <c:v>Jan-09</c:v>
              </c:pt>
              <c:pt idx="13">
                <c:v>Apr-12</c:v>
              </c:pt>
              <c:pt idx="14">
                <c:v>May-12</c:v>
              </c:pt>
              <c:pt idx="15">
                <c:v>Jun-12</c:v>
              </c:pt>
              <c:pt idx="16">
                <c:v>Jul-12</c:v>
              </c:pt>
              <c:pt idx="17">
                <c:v>Aug-12</c:v>
              </c:pt>
              <c:pt idx="18">
                <c:v>Sep-12</c:v>
              </c:pt>
              <c:pt idx="19">
                <c:v>Oct-12</c:v>
              </c:pt>
              <c:pt idx="20">
                <c:v>Nov-12</c:v>
              </c:pt>
              <c:pt idx="21">
                <c:v>Dec-12</c:v>
              </c:pt>
              <c:pt idx="22">
                <c:v>Jan-13</c:v>
              </c:pt>
              <c:pt idx="23">
                <c:v>Feb-13</c:v>
              </c:pt>
              <c:pt idx="24">
                <c:v>Mar-13</c:v>
              </c:pt>
              <c:pt idx="25">
                <c:v>Apr-13</c:v>
              </c:pt>
              <c:pt idx="26">
                <c:v>May-13</c:v>
              </c:pt>
              <c:pt idx="27">
                <c:v>Jun-13</c:v>
              </c:pt>
              <c:pt idx="28">
                <c:v>Jul-13</c:v>
              </c:pt>
              <c:pt idx="29">
                <c:v>Aug-13</c:v>
              </c:pt>
              <c:pt idx="30">
                <c:v>Sep-13</c:v>
              </c:pt>
              <c:pt idx="31">
                <c:v>Oct-13</c:v>
              </c:pt>
              <c:pt idx="32">
                <c:v>Nov-13</c:v>
              </c:pt>
              <c:pt idx="33">
                <c:v>Dec-13</c:v>
              </c:pt>
              <c:pt idx="34">
                <c:v>Jan-14</c:v>
              </c:pt>
              <c:pt idx="35">
                <c:v>Feb-14</c:v>
              </c:pt>
              <c:pt idx="36">
                <c:v>Mar-14</c:v>
              </c:pt>
              <c:pt idx="37">
                <c:v>Apr-14</c:v>
              </c:pt>
              <c:pt idx="38">
                <c:v>May-14</c:v>
              </c:pt>
              <c:pt idx="39">
                <c:v>Jun-14</c:v>
              </c:pt>
              <c:pt idx="40">
                <c:v>Jul-14</c:v>
              </c:pt>
              <c:pt idx="41">
                <c:v>Aug-14</c:v>
              </c:pt>
              <c:pt idx="42">
                <c:v>Sep-14</c:v>
              </c:pt>
              <c:pt idx="43">
                <c:v>Oct-14</c:v>
              </c:pt>
              <c:pt idx="44">
                <c:v>Nov-14</c:v>
              </c:pt>
              <c:pt idx="45">
                <c:v>Dec-14</c:v>
              </c:pt>
              <c:pt idx="46">
                <c:v>Jan-15</c:v>
              </c:pt>
              <c:pt idx="47">
                <c:v>Feb-15</c:v>
              </c:pt>
              <c:pt idx="48">
                <c:v>Mar-15</c:v>
              </c:pt>
              <c:pt idx="49">
                <c:v>・・・</c:v>
              </c:pt>
            </c:strLit>
          </c:cat>
          <c:val>
            <c:numLit>
              <c:ptCount val="50"/>
              <c:pt idx="0">
                <c:v>1295.17</c:v>
              </c:pt>
              <c:pt idx="1">
                <c:v>1272.79</c:v>
              </c:pt>
              <c:pt idx="2">
                <c:v>1194.47</c:v>
              </c:pt>
              <c:pt idx="3">
                <c:v>1287.44</c:v>
              </c:pt>
              <c:pt idx="4">
                <c:v>1324.09</c:v>
              </c:pt>
              <c:pt idx="5">
                <c:v>1249.82</c:v>
              </c:pt>
              <c:pt idx="6">
                <c:v>1233.02</c:v>
              </c:pt>
              <c:pt idx="7">
                <c:v>1197.56</c:v>
              </c:pt>
              <c:pt idx="8">
                <c:v>1055.32</c:v>
              </c:pt>
              <c:pt idx="9">
                <c:v>848.82</c:v>
              </c:pt>
              <c:pt idx="10">
                <c:v>860.88</c:v>
              </c:pt>
              <c:pt idx="11">
                <c:v>889.58</c:v>
              </c:pt>
              <c:pt idx="13">
                <c:v>853.61</c:v>
              </c:pt>
              <c:pt idx="14">
                <c:v>768.92</c:v>
              </c:pt>
              <c:pt idx="15">
                <c:v>823.84</c:v>
              </c:pt>
              <c:pt idx="16">
                <c:v>792.05</c:v>
              </c:pt>
              <c:pt idx="17">
                <c:v>791.38</c:v>
              </c:pt>
              <c:pt idx="18">
                <c:v>796.81</c:v>
              </c:pt>
              <c:pt idx="19">
                <c:v>800.71</c:v>
              </c:pt>
              <c:pt idx="20">
                <c:v>833.41</c:v>
              </c:pt>
              <c:pt idx="21">
                <c:v>909.21</c:v>
              </c:pt>
              <c:pt idx="22">
                <c:v>981.48</c:v>
              </c:pt>
              <c:pt idx="23">
                <c:v>1031.01</c:v>
              </c:pt>
              <c:pt idx="24">
                <c:v>1106.65</c:v>
              </c:pt>
              <c:pt idx="25">
                <c:v>1248.57</c:v>
              </c:pt>
              <c:pt idx="26">
                <c:v>1216.28</c:v>
              </c:pt>
              <c:pt idx="27">
                <c:v>1213.8</c:v>
              </c:pt>
              <c:pt idx="28">
                <c:v>1214.95</c:v>
              </c:pt>
              <c:pt idx="29">
                <c:v>1184.83</c:v>
              </c:pt>
              <c:pt idx="30">
                <c:v>1290.59</c:v>
              </c:pt>
              <c:pt idx="31">
                <c:v>1288.13</c:v>
              </c:pt>
              <c:pt idx="32">
                <c:v>1347.56</c:v>
              </c:pt>
              <c:pt idx="33">
                <c:v>1389.69</c:v>
              </c:pt>
              <c:pt idx="34">
                <c:v>1318.84</c:v>
              </c:pt>
              <c:pt idx="35">
                <c:v>1311.19</c:v>
              </c:pt>
              <c:pt idx="36">
                <c:v>1301.52</c:v>
              </c:pt>
              <c:pt idx="37">
                <c:v>1260.73</c:v>
              </c:pt>
              <c:pt idx="38">
                <c:v>1302.56</c:v>
              </c:pt>
              <c:pt idx="39">
                <c:v>1376.24</c:v>
              </c:pt>
              <c:pt idx="40">
                <c:v>1413.77</c:v>
              </c:pt>
              <c:pt idx="41">
                <c:v>1405.42</c:v>
              </c:pt>
              <c:pt idx="42">
                <c:v>1446.04</c:v>
              </c:pt>
              <c:pt idx="43">
                <c:v>1450.59</c:v>
              </c:pt>
              <c:pt idx="44">
                <c:v>1533.04</c:v>
              </c:pt>
              <c:pt idx="45">
                <c:v>1544.8</c:v>
              </c:pt>
              <c:pt idx="46">
                <c:v>1574.39</c:v>
              </c:pt>
              <c:pt idx="47">
                <c:v>1690.7</c:v>
              </c:pt>
              <c:pt idx="48">
                <c:v>1717.78</c:v>
              </c:pt>
            </c:numLit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tth&quot;时&quot;mm&quot;分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652979"/>
        <c:crosses val="autoZero"/>
        <c:auto val="0"/>
        <c:lblOffset val="100"/>
        <c:tickLblSkip val="3"/>
        <c:noMultiLvlLbl val="0"/>
      </c:catAx>
      <c:valAx>
        <c:axId val="44652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15"/>
          <c:y val="0.122"/>
          <c:w val="0.9735"/>
          <c:h val="0.88625"/>
        </c:manualLayout>
      </c:layout>
      <c:lineChart>
        <c:grouping val="standard"/>
        <c:varyColors val="0"/>
        <c:ser>
          <c:idx val="0"/>
          <c:order val="0"/>
          <c:tx>
            <c:strRef>
              <c:f>5!$E$5</c:f>
              <c:strCache>
                <c:ptCount val="1"/>
                <c:pt idx="0">
                  <c:v>TOPIX 500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5!$D$6:$D$41</c:f>
              <c:strCache/>
            </c:strRef>
          </c:cat>
          <c:val>
            <c:numRef>
              <c:f>5!$E$6:$E$41</c:f>
              <c:numCache/>
            </c:numRef>
          </c:val>
          <c:smooth val="0"/>
        </c:ser>
        <c:marker val="1"/>
        <c:axId val="66332492"/>
        <c:axId val="60121517"/>
      </c:lineChart>
      <c:dateAx>
        <c:axId val="663324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21517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60121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324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4057650" y="771525"/>
        <a:ext cx="40005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4076700" y="439102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4162425" y="771525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4181475" y="441007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3895725" y="771525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3914775" y="441007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4124325" y="771525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4143375" y="441007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3895725" y="771525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3914775" y="441007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3962400" y="771525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3981450" y="4410075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4</xdr:row>
      <xdr:rowOff>85725</xdr:rowOff>
    </xdr:from>
    <xdr:to>
      <xdr:col>12</xdr:col>
      <xdr:colOff>438150</xdr:colOff>
      <xdr:row>19</xdr:row>
      <xdr:rowOff>133350</xdr:rowOff>
    </xdr:to>
    <xdr:graphicFrame>
      <xdr:nvGraphicFramePr>
        <xdr:cNvPr id="1" name="グラフ 1"/>
        <xdr:cNvGraphicFramePr/>
      </xdr:nvGraphicFramePr>
      <xdr:xfrm>
        <a:off x="3981450" y="742950"/>
        <a:ext cx="40005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24</xdr:row>
      <xdr:rowOff>133350</xdr:rowOff>
    </xdr:from>
    <xdr:to>
      <xdr:col>13</xdr:col>
      <xdr:colOff>581025</xdr:colOff>
      <xdr:row>43</xdr:row>
      <xdr:rowOff>95250</xdr:rowOff>
    </xdr:to>
    <xdr:graphicFrame>
      <xdr:nvGraphicFramePr>
        <xdr:cNvPr id="2" name="グラフ 2"/>
        <xdr:cNvGraphicFramePr/>
      </xdr:nvGraphicFramePr>
      <xdr:xfrm>
        <a:off x="4000500" y="4381500"/>
        <a:ext cx="4724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テーブル1"/>
  </cacheSource>
  <cacheFields count="8">
    <cacheField name="End of Period">
      <sharedItems containsDate="1" containsMixedTypes="1" count="98">
        <d v="2008-01-01T00:00:00.000"/>
        <d v="2008-02-01T00:00:00.000"/>
        <d v="2008-03-01T00:00:00.000"/>
        <d v="2008-04-01T00:00:00.000"/>
        <d v="2008-05-01T00:00:00.000"/>
        <d v="2008-06-01T00:00:00.000"/>
        <d v="2008-07-01T00:00:00.000"/>
        <d v="2008-08-01T00:00:00.000"/>
        <d v="2008-09-01T00:00:00.000"/>
        <d v="2008-10-01T00:00:00.000"/>
        <d v="2008-11-01T00:00:00.000"/>
        <d v="2008-12-01T00:00:00.000"/>
        <d v="2009-01-01T00:00:00.000"/>
        <s v="・・・"/>
        <d v="2012-04-01T00:00:00.000"/>
        <d v="2012-05-01T00:00:00.000"/>
        <d v="2012-06-01T00:00:00.000"/>
        <d v="2012-07-01T00:00:00.000"/>
        <d v="2012-08-01T00:00:00.000"/>
        <d v="2012-09-01T00:00:00.000"/>
        <d v="2012-10-01T00:00:00.000"/>
        <d v="2012-11-01T00:00:00.000"/>
        <d v="2012-12-01T00:00:00.000"/>
        <d v="2013-01-01T00:00:00.000"/>
        <d v="2013-02-01T00:00:00.000"/>
        <d v="2013-03-01T00:00:00.000"/>
        <d v="2013-04-01T00:00:00.000"/>
        <d v="2013-05-01T00:00:00.000"/>
        <d v="2013-06-01T00:00:00.000"/>
        <d v="2013-07-01T00:00:00.000"/>
        <d v="2013-08-01T00:00:00.000"/>
        <d v="2013-09-01T00:00:00.000"/>
        <d v="2013-10-01T00:00:00.000"/>
        <d v="2013-11-01T00:00:00.000"/>
        <d v="2013-12-01T00:00:00.000"/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5-01-01T00:00:00.000"/>
        <d v="2015-02-01T00:00:00.000"/>
        <d v="2015-03-01T00:00:00.000"/>
        <d v="2015-05-01T00:00:00.000"/>
        <d v="2009-11-01T00:00:00.000"/>
        <d v="2010-11-01T00:00:00.000"/>
        <d v="2011-11-01T00:00:00.000"/>
        <d v="2015-11-01T00:00:00.000"/>
        <d v="2009-06-01T00:00:00.000"/>
        <d v="2010-06-01T00:00:00.000"/>
        <d v="2011-06-01T00:00:00.000"/>
        <d v="2015-06-01T00:00:00.000"/>
        <d v="2009-12-01T00:00:00.000"/>
        <d v="2010-12-01T00:00:00.000"/>
        <d v="2011-12-01T00:00:00.000"/>
        <d v="2015-12-01T00:00:00.000"/>
        <d v="2010-01-01T00:00:00.000"/>
        <d v="2011-01-01T00:00:00.000"/>
        <d v="2012-01-01T00:00:00.000"/>
        <d v="2016-01-01T00:00:00.000"/>
        <d v="2009-07-01T00:00:00.000"/>
        <d v="2010-07-01T00:00:00.000"/>
        <d v="2011-07-01T00:00:00.000"/>
        <d v="2015-07-01T00:00:00.000"/>
        <d v="2009-02-01T00:00:00.000"/>
        <d v="2010-02-01T00:00:00.000"/>
        <d v="2011-02-01T00:00:00.000"/>
        <d v="2012-02-01T00:00:00.000"/>
        <d v="2009-08-01T00:00:00.000"/>
        <d v="2010-08-01T00:00:00.000"/>
        <d v="2011-08-01T00:00:00.000"/>
        <d v="2015-08-01T00:00:00.000"/>
        <d v="2009-03-01T00:00:00.000"/>
        <d v="2010-03-01T00:00:00.000"/>
        <d v="2011-03-01T00:00:00.000"/>
        <d v="2012-03-01T00:00:00.000"/>
        <d v="2009-09-01T00:00:00.000"/>
        <d v="2010-09-01T00:00:00.000"/>
        <d v="2011-09-01T00:00:00.000"/>
        <d v="2015-09-01T00:00:00.000"/>
        <d v="2009-04-01T00:00:00.000"/>
        <d v="2010-04-01T00:00:00.000"/>
        <d v="2011-04-01T00:00:00.000"/>
        <d v="2015-04-01T00:00:00.000"/>
        <d v="2009-10-01T00:00:00.000"/>
        <d v="2010-10-01T00:00:00.000"/>
        <d v="2011-10-01T00:00:00.000"/>
        <d v="2015-10-01T00:00:00.000"/>
        <d v="2009-05-01T00:00:00.000"/>
        <d v="2010-05-01T00:00:00.000"/>
        <d v="2011-05-01T00:00:00.000"/>
      </sharedItems>
    </cacheField>
    <cacheField name="TOPIX Core 30">
      <sharedItems containsMixedTypes="1" containsNumber="1"/>
    </cacheField>
    <cacheField name="TOPIX Large 70">
      <sharedItems containsMixedTypes="1" containsNumber="1"/>
    </cacheField>
    <cacheField name="TOPIX 100">
      <sharedItems containsMixedTypes="1" containsNumber="1"/>
    </cacheField>
    <cacheField name="TOPIX Mid 400">
      <sharedItems containsMixedTypes="1" containsNumber="1"/>
    </cacheField>
    <cacheField name="TOPIX 500">
      <sharedItems containsMixedTypes="1" containsNumber="1"/>
    </cacheField>
    <cacheField name="TOPIX 1000">
      <sharedItems containsMixedTypes="1" containsNumber="1"/>
    </cacheField>
    <cacheField name="TOPIX Small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dataField="1" compact="0" outline="0" subtotalTop="0" showAll="0" numFmtId="18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Core 30" fld="1" baseField="0" baseItem="0"/>
  </dataFields>
  <formats count="6">
    <format dxfId="0">
      <pivotArea outline="0" fieldPosition="0" dataOnly="0">
        <references count="1">
          <reference field="0" count="12"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Large 70" fld="2" baseField="0" baseItem="0"/>
  </dataFields>
  <formats count="6">
    <format dxfId="4">
      <pivotArea outline="0" fieldPosition="0">
        <references count="1">
          <reference field="0" count="12"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100" fld="3" baseField="0" baseItem="0"/>
  </dataFields>
  <formats count="6">
    <format dxfId="4">
      <pivotArea outline="0" fieldPosition="0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4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Mid 400" fld="4" baseField="0" baseItem="0"/>
  </dataFields>
  <formats count="7"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  <format dxfId="1">
      <pivotArea outline="0" fieldPosition="0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500" fld="5" baseField="0" baseItem="0"/>
  </dataFields>
  <formats count="7"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  <format dxfId="1">
      <pivotArea outline="0" fieldPosition="0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1000" fld="6" baseField="0" baseItem="0"/>
  </dataFields>
  <formats count="7"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  <format dxfId="1">
      <pivotArea outline="0" fieldPosition="0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ﾋﾟﾎﾞｯﾄﾃｰﾌﾞﾙ7" cacheId="1" applyNumberFormats="0" applyBorderFormats="0" applyFontFormats="0" applyPatternFormats="0" applyAlignmentFormats="0" applyWidthHeightFormats="0" dataCaption="データ" showMissing="1" preserveFormatting="1" useAutoFormatting="1" rowGrandTotals="0" colGrandTotals="0" itemPrintTitles="1" compactData="0" updatedVersion="2" indent="0" showMemberPropertyTips="1">
  <location ref="A3:B53" firstHeaderRow="1" firstDataRow="1" firstDataCol="1"/>
  <pivotFields count="8">
    <pivotField axis="axisRow" compact="0" outline="0" subtotalTop="0" showAll="0" numFmtId="17">
      <items count="9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m="1" x="71"/>
        <item m="1" x="79"/>
        <item m="1" x="87"/>
        <item m="1" x="95"/>
        <item m="1" x="55"/>
        <item m="1" x="67"/>
        <item m="1" x="75"/>
        <item m="1" x="83"/>
        <item m="1" x="91"/>
        <item m="1" x="51"/>
        <item m="1" x="59"/>
        <item m="1" x="63"/>
        <item m="1" x="72"/>
        <item m="1" x="80"/>
        <item m="1" x="88"/>
        <item m="1" x="96"/>
        <item m="1" x="56"/>
        <item m="1" x="68"/>
        <item m="1" x="76"/>
        <item m="1" x="84"/>
        <item m="1" x="92"/>
        <item m="1" x="52"/>
        <item m="1" x="60"/>
        <item m="1" x="64"/>
        <item m="1" x="73"/>
        <item m="1" x="81"/>
        <item m="1" x="89"/>
        <item m="1" x="97"/>
        <item m="1" x="57"/>
        <item m="1" x="69"/>
        <item m="1" x="77"/>
        <item m="1" x="85"/>
        <item m="1" x="93"/>
        <item m="1" x="53"/>
        <item m="1" x="61"/>
        <item m="1" x="65"/>
        <item m="1" x="74"/>
        <item m="1" x="8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m="1" x="90"/>
        <item m="1" x="50"/>
        <item m="1" x="58"/>
        <item m="1" x="70"/>
        <item m="1" x="78"/>
        <item m="1" x="86"/>
        <item m="1" x="94"/>
        <item m="1" x="54"/>
        <item m="1" x="62"/>
        <item m="1" x="66"/>
        <item x="13"/>
        <item t="default"/>
      </items>
    </pivotField>
    <pivotField compact="0" outline="0" subtotalTop="0" showAll="0" numFmtId="18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97"/>
    </i>
  </rowItems>
  <colItems count="1">
    <i/>
  </colItems>
  <dataFields count="1">
    <dataField name="合計 / TOPIX Small" fld="7" baseField="0" baseItem="0"/>
  </dataFields>
  <formats count="7">
    <format dxfId="1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">
      <pivotArea outline="0" fieldPosition="0" dataOnly="0" labelOnly="1">
        <references count="1">
          <reference field="0" count="37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2">
      <pivotArea outline="0" fieldPosition="0"/>
    </format>
    <format dxfId="2">
      <pivotArea outline="0" fieldPosition="0" axis="axisValues" dataOnly="0" labelOnly="1"/>
    </format>
    <format dxfId="3">
      <pivotArea outline="0" fieldPosition="0" dataOnly="0" labelOnly="1">
        <references count="1">
          <reference field="0" count="1">
            <x v="49"/>
          </reference>
        </references>
      </pivotArea>
    </format>
    <format dxfId="1">
      <pivotArea outline="0" fieldPosition="0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1">
      <pivotArea outline="0" fieldPosition="0" dataOnly="0" labelOnly="1">
        <references count="1">
          <reference field="0" count="11"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テーブル1" displayName="テーブル1" ref="A2:H52" totalsRowShown="0">
  <autoFilter ref="A2:H52"/>
  <tableColumns count="8">
    <tableColumn id="1" name="End of Period"/>
    <tableColumn id="2" name="TOPIX Core 30"/>
    <tableColumn id="3" name="TOPIX Large 70"/>
    <tableColumn id="4" name="TOPIX 100"/>
    <tableColumn id="5" name="TOPIX Mid 400"/>
    <tableColumn id="6" name="TOPIX 500"/>
    <tableColumn id="7" name="TOPIX 1000"/>
    <tableColumn id="8" name="TOPIX Small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3" max="3" width="46.28125" style="0" customWidth="1"/>
  </cols>
  <sheetData>
    <row r="2" ht="14.25" thickBot="1">
      <c r="C2" s="1" t="s">
        <v>9</v>
      </c>
    </row>
    <row r="3" spans="2:3" ht="13.5">
      <c r="B3" s="33" t="s">
        <v>7</v>
      </c>
      <c r="C3" s="36" t="s">
        <v>0</v>
      </c>
    </row>
    <row r="4" spans="2:3" ht="13.5">
      <c r="B4" s="34" t="s">
        <v>8</v>
      </c>
      <c r="C4" s="37" t="s">
        <v>17</v>
      </c>
    </row>
    <row r="5" spans="2:3" ht="13.5">
      <c r="B5" s="34" t="s">
        <v>11</v>
      </c>
      <c r="C5" s="37" t="s">
        <v>2</v>
      </c>
    </row>
    <row r="6" spans="2:3" ht="13.5">
      <c r="B6" s="34" t="s">
        <v>12</v>
      </c>
      <c r="C6" s="37" t="s">
        <v>30</v>
      </c>
    </row>
    <row r="7" spans="2:3" ht="13.5">
      <c r="B7" s="34" t="s">
        <v>13</v>
      </c>
      <c r="C7" s="37" t="s">
        <v>4</v>
      </c>
    </row>
    <row r="8" spans="2:3" ht="13.5">
      <c r="B8" s="34" t="s">
        <v>14</v>
      </c>
      <c r="C8" s="37" t="s">
        <v>5</v>
      </c>
    </row>
    <row r="9" spans="2:3" ht="14.25" thickBot="1">
      <c r="B9" s="35" t="s">
        <v>15</v>
      </c>
      <c r="C9" s="38" t="s">
        <v>21</v>
      </c>
    </row>
  </sheetData>
  <sheetProtection/>
  <hyperlinks>
    <hyperlink ref="C3" location="'1'!A1" display="TOPIX Core 30"/>
    <hyperlink ref="C4:C9" location="'1'!A1" display="稚内"/>
    <hyperlink ref="C4" location="'2'!A1" display="TOPIX Large 70"/>
    <hyperlink ref="C5" location="'3'!A1" display="TOPIX 100"/>
    <hyperlink ref="C6" location="'4'!A1" display="TOPIX Mid 400"/>
    <hyperlink ref="C7" location="'5'!A1" display="TOPIX 500"/>
    <hyperlink ref="C8" location="'6'!A1" display="TOPIX 1000"/>
    <hyperlink ref="C9" location="'7'!A1" display="TOPIX Smal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2" customWidth="1"/>
    <col min="2" max="2" width="21.00390625" style="2" customWidth="1"/>
    <col min="3" max="3" width="7.0039062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25</v>
      </c>
    </row>
    <row r="3" spans="1:7" ht="14.25" hidden="1" thickBot="1">
      <c r="A3" s="42"/>
      <c r="B3" s="31" t="s">
        <v>23</v>
      </c>
      <c r="C3"/>
      <c r="D3"/>
      <c r="E3"/>
      <c r="F3"/>
      <c r="G3"/>
    </row>
    <row r="4" spans="1:7" ht="15" thickBot="1">
      <c r="A4" s="13">
        <v>39448</v>
      </c>
      <c r="B4" s="28">
        <v>852.57</v>
      </c>
      <c r="C4"/>
      <c r="D4" s="17" t="s">
        <v>24</v>
      </c>
      <c r="E4" s="18"/>
      <c r="F4"/>
      <c r="G4" s="10" t="s">
        <v>16</v>
      </c>
    </row>
    <row r="5" spans="1:7" ht="23.25" thickBot="1">
      <c r="A5" s="14">
        <v>39479</v>
      </c>
      <c r="B5" s="29">
        <v>827.67</v>
      </c>
      <c r="C5"/>
      <c r="D5" s="25" t="s">
        <v>10</v>
      </c>
      <c r="E5" s="27" t="s">
        <v>0</v>
      </c>
      <c r="F5"/>
      <c r="G5"/>
    </row>
    <row r="6" spans="1:7" ht="13.5">
      <c r="A6" s="14">
        <v>39508</v>
      </c>
      <c r="B6" s="29">
        <v>745.1</v>
      </c>
      <c r="C6"/>
      <c r="D6" s="19">
        <f>LARGE($A$4:$A$65526,36)</f>
        <v>41000</v>
      </c>
      <c r="E6" s="20">
        <f aca="true" t="shared" si="0" ref="E6:E41">VLOOKUP(D6,$A$4:$B$65526,2,FALSE)</f>
        <v>417.31</v>
      </c>
      <c r="F6"/>
      <c r="G6"/>
    </row>
    <row r="7" spans="1:7" ht="13.5">
      <c r="A7" s="14">
        <v>39539</v>
      </c>
      <c r="B7" s="29">
        <v>868.72</v>
      </c>
      <c r="C7"/>
      <c r="D7" s="19">
        <f>LARGE($A$4:$A$65526,35)</f>
        <v>41030</v>
      </c>
      <c r="E7" s="20">
        <f t="shared" si="0"/>
        <v>375.4</v>
      </c>
      <c r="F7"/>
      <c r="G7"/>
    </row>
    <row r="8" spans="1:7" ht="13.5">
      <c r="A8" s="14">
        <v>39569</v>
      </c>
      <c r="B8" s="29">
        <v>896.36</v>
      </c>
      <c r="C8"/>
      <c r="D8" s="19">
        <f>LARGE($A$4:$A$65526,34)</f>
        <v>41061</v>
      </c>
      <c r="E8" s="20">
        <f t="shared" si="0"/>
        <v>403.61</v>
      </c>
      <c r="F8"/>
      <c r="G8"/>
    </row>
    <row r="9" spans="1:7" ht="13.5">
      <c r="A9" s="14">
        <v>39600</v>
      </c>
      <c r="B9" s="29">
        <v>837.47</v>
      </c>
      <c r="C9"/>
      <c r="D9" s="19">
        <f>LARGE($A$4:$A$65526,33)</f>
        <v>41091</v>
      </c>
      <c r="E9" s="20">
        <f t="shared" si="0"/>
        <v>386.82</v>
      </c>
      <c r="F9"/>
      <c r="G9"/>
    </row>
    <row r="10" spans="1:7" ht="13.5">
      <c r="A10" s="14">
        <v>39630</v>
      </c>
      <c r="B10" s="29">
        <v>832</v>
      </c>
      <c r="C10"/>
      <c r="D10" s="19">
        <f>LARGE($A$4:$A$65526,32)</f>
        <v>41122</v>
      </c>
      <c r="E10" s="20">
        <f t="shared" si="0"/>
        <v>381.24</v>
      </c>
      <c r="F10"/>
      <c r="G10"/>
    </row>
    <row r="11" spans="1:7" ht="13.5">
      <c r="A11" s="14">
        <v>39661</v>
      </c>
      <c r="B11" s="29">
        <v>794.77</v>
      </c>
      <c r="C11"/>
      <c r="D11" s="19">
        <f>LARGE($A$4:$A$65526,31)</f>
        <v>41153</v>
      </c>
      <c r="E11" s="20">
        <f t="shared" si="0"/>
        <v>382.97</v>
      </c>
      <c r="F11"/>
      <c r="G11"/>
    </row>
    <row r="12" spans="1:7" ht="13.5">
      <c r="A12" s="14">
        <v>39692</v>
      </c>
      <c r="B12" s="29">
        <v>687.45</v>
      </c>
      <c r="C12"/>
      <c r="D12" s="19">
        <f>LARGE($A$4:$A$65526,30)</f>
        <v>41183</v>
      </c>
      <c r="E12" s="20">
        <f t="shared" si="0"/>
        <v>384.84</v>
      </c>
      <c r="F12"/>
      <c r="G12"/>
    </row>
    <row r="13" spans="1:7" ht="13.5">
      <c r="A13" s="14">
        <v>39722</v>
      </c>
      <c r="B13" s="29">
        <v>539.91</v>
      </c>
      <c r="C13"/>
      <c r="D13" s="21">
        <f>LARGE($A$4:$A$65526,29)</f>
        <v>41214</v>
      </c>
      <c r="E13" s="22">
        <f t="shared" si="0"/>
        <v>411.35</v>
      </c>
      <c r="F13"/>
      <c r="G13"/>
    </row>
    <row r="14" spans="1:7" ht="13.5">
      <c r="A14" s="14">
        <v>39753</v>
      </c>
      <c r="B14" s="29">
        <v>486.87</v>
      </c>
      <c r="C14"/>
      <c r="D14" s="21">
        <f>LARGE($A$4:$A$65526,28)</f>
        <v>41244</v>
      </c>
      <c r="E14" s="22">
        <f t="shared" si="0"/>
        <v>458.77</v>
      </c>
      <c r="F14"/>
      <c r="G14"/>
    </row>
    <row r="15" spans="1:7" ht="13.5">
      <c r="A15" s="14">
        <v>39783</v>
      </c>
      <c r="B15" s="29">
        <v>498.33</v>
      </c>
      <c r="C15"/>
      <c r="D15" s="21">
        <f>LARGE($A$4:$A$65526,27)</f>
        <v>41275</v>
      </c>
      <c r="E15" s="22">
        <f t="shared" si="0"/>
        <v>511.05</v>
      </c>
      <c r="F15"/>
      <c r="G15"/>
    </row>
    <row r="16" spans="1:7" ht="14.25" thickBot="1">
      <c r="A16" s="15">
        <v>39814</v>
      </c>
      <c r="B16" s="29"/>
      <c r="C16"/>
      <c r="D16" s="21">
        <f>LARGE($A$4:$A$65526,26)</f>
        <v>41306</v>
      </c>
      <c r="E16" s="22">
        <f t="shared" si="0"/>
        <v>525.56</v>
      </c>
      <c r="F16"/>
      <c r="G16"/>
    </row>
    <row r="17" spans="1:7" ht="13.5">
      <c r="A17" s="14">
        <v>41000</v>
      </c>
      <c r="B17" s="29">
        <v>417.31</v>
      </c>
      <c r="C17"/>
      <c r="D17" s="21">
        <f>LARGE($A$4:$A$65526,25)</f>
        <v>41334</v>
      </c>
      <c r="E17" s="22">
        <f t="shared" si="0"/>
        <v>546.5</v>
      </c>
      <c r="F17"/>
      <c r="G17"/>
    </row>
    <row r="18" spans="1:7" ht="13.5">
      <c r="A18" s="14">
        <v>41030</v>
      </c>
      <c r="B18" s="29">
        <v>375.4</v>
      </c>
      <c r="C18"/>
      <c r="D18" s="21">
        <f>LARGE($A$4:$A$65526,24)</f>
        <v>41365</v>
      </c>
      <c r="E18" s="22">
        <f t="shared" si="0"/>
        <v>619.03</v>
      </c>
      <c r="F18"/>
      <c r="G18"/>
    </row>
    <row r="19" spans="1:7" ht="13.5">
      <c r="A19" s="14">
        <v>41061</v>
      </c>
      <c r="B19" s="29">
        <v>403.61</v>
      </c>
      <c r="C19"/>
      <c r="D19" s="21">
        <f>LARGE($A$4:$A$65526,23)</f>
        <v>41395</v>
      </c>
      <c r="E19" s="22">
        <f t="shared" si="0"/>
        <v>605.43</v>
      </c>
      <c r="F19"/>
      <c r="G19"/>
    </row>
    <row r="20" spans="1:7" ht="13.5">
      <c r="A20" s="14">
        <v>41091</v>
      </c>
      <c r="B20" s="29">
        <v>386.82</v>
      </c>
      <c r="C20"/>
      <c r="D20" s="21">
        <f>LARGE($A$4:$A$65526,22)</f>
        <v>41426</v>
      </c>
      <c r="E20" s="22">
        <f t="shared" si="0"/>
        <v>610.05</v>
      </c>
      <c r="F20"/>
      <c r="G20"/>
    </row>
    <row r="21" spans="1:7" ht="13.5">
      <c r="A21" s="14">
        <v>41122</v>
      </c>
      <c r="B21" s="29">
        <v>381.24</v>
      </c>
      <c r="C21"/>
      <c r="D21" s="21">
        <f>LARGE($A$4:$A$65526,21)</f>
        <v>41456</v>
      </c>
      <c r="E21" s="22">
        <f t="shared" si="0"/>
        <v>607.28</v>
      </c>
      <c r="F21"/>
      <c r="G21"/>
    </row>
    <row r="22" spans="1:7" ht="13.5">
      <c r="A22" s="14">
        <v>41153</v>
      </c>
      <c r="B22" s="29">
        <v>382.97</v>
      </c>
      <c r="C22"/>
      <c r="D22" s="21">
        <f>LARGE($A$4:$A$65526,20)</f>
        <v>41487</v>
      </c>
      <c r="E22" s="22">
        <f t="shared" si="0"/>
        <v>593.19</v>
      </c>
      <c r="F22"/>
      <c r="G22"/>
    </row>
    <row r="23" spans="1:7" ht="13.5">
      <c r="A23" s="14">
        <v>41183</v>
      </c>
      <c r="B23" s="29">
        <v>384.84</v>
      </c>
      <c r="C23"/>
      <c r="D23" s="21">
        <f>LARGE($A$4:$A$65526,19)</f>
        <v>41518</v>
      </c>
      <c r="E23" s="22">
        <f t="shared" si="0"/>
        <v>634.87</v>
      </c>
      <c r="F23"/>
      <c r="G23"/>
    </row>
    <row r="24" spans="1:7" ht="14.25">
      <c r="A24" s="14">
        <v>41214</v>
      </c>
      <c r="B24" s="29">
        <v>411.35</v>
      </c>
      <c r="C24"/>
      <c r="D24" s="21">
        <f>LARGE($A$4:$A$65526,18)</f>
        <v>41548</v>
      </c>
      <c r="E24" s="22">
        <f t="shared" si="0"/>
        <v>634.71</v>
      </c>
      <c r="F24"/>
      <c r="G24" s="10" t="s">
        <v>26</v>
      </c>
    </row>
    <row r="25" spans="1:7" ht="13.5">
      <c r="A25" s="14">
        <v>41244</v>
      </c>
      <c r="B25" s="29">
        <v>458.77</v>
      </c>
      <c r="C25"/>
      <c r="D25" s="21">
        <f>LARGE($A$4:$A$65526,17)</f>
        <v>41579</v>
      </c>
      <c r="E25" s="22">
        <f t="shared" si="0"/>
        <v>671.14</v>
      </c>
      <c r="F25"/>
      <c r="G25"/>
    </row>
    <row r="26" spans="1:7" ht="13.5">
      <c r="A26" s="14">
        <v>41275</v>
      </c>
      <c r="B26" s="29">
        <v>511.05</v>
      </c>
      <c r="C26"/>
      <c r="D26" s="21">
        <f>LARGE($A$4:$A$65526,16)</f>
        <v>41609</v>
      </c>
      <c r="E26" s="22">
        <f t="shared" si="0"/>
        <v>696.54</v>
      </c>
      <c r="F26"/>
      <c r="G26"/>
    </row>
    <row r="27" spans="1:7" ht="13.5">
      <c r="A27" s="14">
        <v>41306</v>
      </c>
      <c r="B27" s="29">
        <v>525.56</v>
      </c>
      <c r="C27"/>
      <c r="D27" s="21">
        <f>LARGE($A$4:$A$65526,15)</f>
        <v>41640</v>
      </c>
      <c r="E27" s="22">
        <f t="shared" si="0"/>
        <v>639.05</v>
      </c>
      <c r="F27"/>
      <c r="G27"/>
    </row>
    <row r="28" spans="1:7" ht="13.5">
      <c r="A28" s="14">
        <v>41334</v>
      </c>
      <c r="B28" s="29">
        <v>546.5</v>
      </c>
      <c r="C28"/>
      <c r="D28" s="21">
        <f>LARGE($A$4:$A$65526,14)</f>
        <v>41671</v>
      </c>
      <c r="E28" s="22">
        <f t="shared" si="0"/>
        <v>635.47</v>
      </c>
      <c r="F28"/>
      <c r="G28"/>
    </row>
    <row r="29" spans="1:7" ht="13.5">
      <c r="A29" s="14">
        <v>41365</v>
      </c>
      <c r="B29" s="29">
        <v>619.03</v>
      </c>
      <c r="C29"/>
      <c r="D29" s="21">
        <f>LARGE($A$4:$A$65526,13)</f>
        <v>41699</v>
      </c>
      <c r="E29" s="22">
        <f t="shared" si="0"/>
        <v>627.57</v>
      </c>
      <c r="F29"/>
      <c r="G29"/>
    </row>
    <row r="30" spans="1:7" ht="13.5">
      <c r="A30" s="14">
        <v>41395</v>
      </c>
      <c r="B30" s="29">
        <v>605.43</v>
      </c>
      <c r="C30"/>
      <c r="D30" s="21">
        <f>LARGE($A$4:$A$65526,12)</f>
        <v>41730</v>
      </c>
      <c r="E30" s="22">
        <f t="shared" si="0"/>
        <v>603.96</v>
      </c>
      <c r="F30"/>
      <c r="G30"/>
    </row>
    <row r="31" spans="1:7" ht="13.5">
      <c r="A31" s="14">
        <v>41426</v>
      </c>
      <c r="B31" s="29">
        <v>610.05</v>
      </c>
      <c r="C31"/>
      <c r="D31" s="21">
        <f>LARGE($A$4:$A$65526,11)</f>
        <v>41760</v>
      </c>
      <c r="E31" s="22">
        <f t="shared" si="0"/>
        <v>623.37</v>
      </c>
      <c r="F31"/>
      <c r="G31"/>
    </row>
    <row r="32" spans="1:7" ht="13.5">
      <c r="A32" s="14">
        <v>41456</v>
      </c>
      <c r="B32" s="29">
        <v>607.28</v>
      </c>
      <c r="C32"/>
      <c r="D32" s="21">
        <f>LARGE($A$4:$A$65526,10)</f>
        <v>41791</v>
      </c>
      <c r="E32" s="22">
        <f t="shared" si="0"/>
        <v>650.99</v>
      </c>
      <c r="F32"/>
      <c r="G32"/>
    </row>
    <row r="33" spans="1:7" ht="13.5">
      <c r="A33" s="14">
        <v>41487</v>
      </c>
      <c r="B33" s="29">
        <v>593.19</v>
      </c>
      <c r="C33"/>
      <c r="D33" s="21">
        <f>LARGE($A$4:$A$65526,9)</f>
        <v>41821</v>
      </c>
      <c r="E33" s="22">
        <f t="shared" si="0"/>
        <v>660.47</v>
      </c>
      <c r="F33"/>
      <c r="G33"/>
    </row>
    <row r="34" spans="1:7" ht="13.5">
      <c r="A34" s="14">
        <v>41518</v>
      </c>
      <c r="B34" s="29">
        <v>634.87</v>
      </c>
      <c r="C34"/>
      <c r="D34" s="21">
        <f>LARGE($A$4:$A$65526,8)</f>
        <v>41852</v>
      </c>
      <c r="E34" s="22">
        <f t="shared" si="0"/>
        <v>649.72</v>
      </c>
      <c r="F34"/>
      <c r="G34"/>
    </row>
    <row r="35" spans="1:7" ht="13.5">
      <c r="A35" s="14">
        <v>41548</v>
      </c>
      <c r="B35" s="29">
        <v>634.71</v>
      </c>
      <c r="C35"/>
      <c r="D35" s="21">
        <f>LARGE($A$4:$A$65526,7)</f>
        <v>41883</v>
      </c>
      <c r="E35" s="22">
        <f t="shared" si="0"/>
        <v>680</v>
      </c>
      <c r="F35"/>
      <c r="G35"/>
    </row>
    <row r="36" spans="1:7" ht="13.5">
      <c r="A36" s="14">
        <v>41579</v>
      </c>
      <c r="B36" s="29">
        <v>671.14</v>
      </c>
      <c r="C36"/>
      <c r="D36" s="21">
        <f>LARGE($A$4:$A$65526,6)</f>
        <v>41913</v>
      </c>
      <c r="E36" s="22">
        <f t="shared" si="0"/>
        <v>686.33</v>
      </c>
      <c r="F36"/>
      <c r="G36"/>
    </row>
    <row r="37" spans="1:7" ht="13.5">
      <c r="A37" s="14">
        <v>41609</v>
      </c>
      <c r="B37" s="29">
        <v>696.54</v>
      </c>
      <c r="C37"/>
      <c r="D37" s="21">
        <f>LARGE($A$4:$A$65526,5)</f>
        <v>41944</v>
      </c>
      <c r="E37" s="22">
        <f t="shared" si="0"/>
        <v>723.74</v>
      </c>
      <c r="F37"/>
      <c r="G37"/>
    </row>
    <row r="38" spans="1:7" ht="13.5">
      <c r="A38" s="14">
        <v>41640</v>
      </c>
      <c r="B38" s="29">
        <v>639.05</v>
      </c>
      <c r="C38"/>
      <c r="D38" s="21">
        <f>LARGE($A$4:$A$65526,4)</f>
        <v>41974</v>
      </c>
      <c r="E38" s="22">
        <f t="shared" si="0"/>
        <v>709.67</v>
      </c>
      <c r="F38"/>
      <c r="G38"/>
    </row>
    <row r="39" spans="1:7" ht="13.5">
      <c r="A39" s="14">
        <v>41671</v>
      </c>
      <c r="B39" s="29">
        <v>635.47</v>
      </c>
      <c r="C39"/>
      <c r="D39" s="21">
        <f>LARGE($A$4:$A$65526,3)</f>
        <v>42005</v>
      </c>
      <c r="E39" s="22">
        <f t="shared" si="0"/>
        <v>706.46</v>
      </c>
      <c r="F39"/>
      <c r="G39"/>
    </row>
    <row r="40" spans="1:7" ht="13.5">
      <c r="A40" s="14">
        <v>41699</v>
      </c>
      <c r="B40" s="29">
        <v>627.57</v>
      </c>
      <c r="C40"/>
      <c r="D40" s="21">
        <f>LARGE($A$4:$A$65526,2)</f>
        <v>42036</v>
      </c>
      <c r="E40" s="22">
        <f t="shared" si="0"/>
        <v>775.22</v>
      </c>
      <c r="F40"/>
      <c r="G40"/>
    </row>
    <row r="41" spans="1:7" ht="14.25" thickBot="1">
      <c r="A41" s="14">
        <v>41730</v>
      </c>
      <c r="B41" s="29">
        <v>603.96</v>
      </c>
      <c r="C41"/>
      <c r="D41" s="23">
        <f>LARGE($A$4:$A$65526,1)</f>
        <v>42064</v>
      </c>
      <c r="E41" s="24">
        <f t="shared" si="0"/>
        <v>776.44</v>
      </c>
      <c r="F41"/>
      <c r="G41"/>
    </row>
    <row r="42" spans="1:7" ht="13.5">
      <c r="A42" s="14">
        <v>41760</v>
      </c>
      <c r="B42" s="29">
        <v>623.37</v>
      </c>
      <c r="C42"/>
      <c r="D42"/>
      <c r="E42"/>
      <c r="F42"/>
      <c r="G42"/>
    </row>
    <row r="43" spans="1:7" ht="13.5">
      <c r="A43" s="14">
        <v>41791</v>
      </c>
      <c r="B43" s="29">
        <v>650.99</v>
      </c>
      <c r="C43"/>
      <c r="D43"/>
      <c r="E43"/>
      <c r="F43"/>
      <c r="G43"/>
    </row>
    <row r="44" spans="1:7" ht="13.5">
      <c r="A44" s="14">
        <v>41821</v>
      </c>
      <c r="B44" s="29">
        <v>660.47</v>
      </c>
      <c r="C44"/>
      <c r="D44"/>
      <c r="E44"/>
      <c r="F44"/>
      <c r="G44"/>
    </row>
    <row r="45" spans="1:7" ht="13.5">
      <c r="A45" s="14">
        <v>41852</v>
      </c>
      <c r="B45" s="29">
        <v>649.72</v>
      </c>
      <c r="C45"/>
      <c r="D45"/>
      <c r="E45"/>
      <c r="F45"/>
      <c r="G45"/>
    </row>
    <row r="46" spans="1:7" ht="13.5">
      <c r="A46" s="14">
        <v>41883</v>
      </c>
      <c r="B46" s="29">
        <v>680</v>
      </c>
      <c r="C46"/>
      <c r="D46"/>
      <c r="E46"/>
      <c r="F46"/>
      <c r="G46"/>
    </row>
    <row r="47" spans="1:7" ht="13.5">
      <c r="A47" s="14">
        <v>41913</v>
      </c>
      <c r="B47" s="29">
        <v>686.33</v>
      </c>
      <c r="C47"/>
      <c r="D47"/>
      <c r="E47"/>
      <c r="F47"/>
      <c r="G47"/>
    </row>
    <row r="48" spans="1:7" ht="13.5">
      <c r="A48" s="14">
        <v>41944</v>
      </c>
      <c r="B48" s="29">
        <v>723.74</v>
      </c>
      <c r="C48"/>
      <c r="D48"/>
      <c r="E48"/>
      <c r="F48"/>
      <c r="G48"/>
    </row>
    <row r="49" spans="1:7" ht="13.5">
      <c r="A49" s="14">
        <v>41974</v>
      </c>
      <c r="B49" s="29">
        <v>709.67</v>
      </c>
      <c r="C49"/>
      <c r="D49"/>
      <c r="E49"/>
      <c r="F49"/>
      <c r="G49"/>
    </row>
    <row r="50" spans="1:7" ht="13.5">
      <c r="A50" s="14">
        <v>42005</v>
      </c>
      <c r="B50" s="29">
        <v>706.46</v>
      </c>
      <c r="C50"/>
      <c r="D50"/>
      <c r="E50"/>
      <c r="F50"/>
      <c r="G50"/>
    </row>
    <row r="51" spans="1:7" ht="13.5">
      <c r="A51" s="14">
        <v>42036</v>
      </c>
      <c r="B51" s="30">
        <v>775.22</v>
      </c>
      <c r="C51"/>
      <c r="D51"/>
      <c r="E51"/>
      <c r="F51"/>
      <c r="G51"/>
    </row>
    <row r="52" spans="1:7" ht="14.25" thickBot="1">
      <c r="A52" s="15">
        <v>42064</v>
      </c>
      <c r="B52" s="30">
        <v>776.44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2" ht="13.5">
      <c r="A93"/>
      <c r="B93"/>
    </row>
    <row r="94" spans="1:2" ht="13.5">
      <c r="A94"/>
      <c r="B94"/>
    </row>
    <row r="95" spans="1:2" ht="14.25" thickBot="1">
      <c r="A95"/>
      <c r="B95"/>
    </row>
    <row r="96" spans="1:2" ht="13.5">
      <c r="A96"/>
      <c r="B9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21.421875" style="2" customWidth="1"/>
    <col min="3" max="3" width="8.14062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28</v>
      </c>
    </row>
    <row r="3" spans="1:7" ht="14.25" hidden="1" thickBot="1">
      <c r="A3" s="42"/>
      <c r="B3" s="31" t="s">
        <v>27</v>
      </c>
      <c r="C3"/>
      <c r="D3"/>
      <c r="E3"/>
      <c r="F3"/>
      <c r="G3"/>
    </row>
    <row r="4" spans="1:7" ht="15" thickBot="1">
      <c r="A4" s="13">
        <v>39448</v>
      </c>
      <c r="B4" s="28">
        <v>1218.07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1220.57</v>
      </c>
      <c r="C5"/>
      <c r="D5" s="25" t="s">
        <v>10</v>
      </c>
      <c r="E5" s="26" t="s">
        <v>28</v>
      </c>
      <c r="F5"/>
      <c r="G5"/>
    </row>
    <row r="6" spans="1:7" ht="13.5">
      <c r="A6" s="14">
        <v>39508</v>
      </c>
      <c r="B6" s="29">
        <v>1101.82</v>
      </c>
      <c r="C6"/>
      <c r="D6" s="19">
        <f>LARGE($A$4:$A$65523,36)</f>
        <v>41000</v>
      </c>
      <c r="E6" s="20">
        <f aca="true" t="shared" si="0" ref="E6:E41">VLOOKUP(D6,$A$4:$B$65523,2,FALSE)</f>
        <v>770.85</v>
      </c>
      <c r="F6"/>
      <c r="G6"/>
    </row>
    <row r="7" spans="1:7" ht="13.5">
      <c r="A7" s="14">
        <v>39539</v>
      </c>
      <c r="B7" s="29">
        <v>1238.4</v>
      </c>
      <c r="C7"/>
      <c r="D7" s="19">
        <f>LARGE($A$4:$A$65523,35)</f>
        <v>41030</v>
      </c>
      <c r="E7" s="20">
        <f t="shared" si="0"/>
        <v>678.8</v>
      </c>
      <c r="F7"/>
      <c r="G7"/>
    </row>
    <row r="8" spans="1:7" ht="13.5">
      <c r="A8" s="14">
        <v>39569</v>
      </c>
      <c r="B8" s="29">
        <v>1297.32</v>
      </c>
      <c r="C8"/>
      <c r="D8" s="19">
        <f>LARGE($A$4:$A$65523,34)</f>
        <v>41061</v>
      </c>
      <c r="E8" s="20">
        <f t="shared" si="0"/>
        <v>721.36</v>
      </c>
      <c r="F8"/>
      <c r="G8"/>
    </row>
    <row r="9" spans="1:7" ht="13.5">
      <c r="A9" s="14">
        <v>39600</v>
      </c>
      <c r="B9" s="29">
        <v>1204.4</v>
      </c>
      <c r="C9"/>
      <c r="D9" s="19">
        <f>LARGE($A$4:$A$65523,33)</f>
        <v>41091</v>
      </c>
      <c r="E9" s="20">
        <f t="shared" si="0"/>
        <v>681.15</v>
      </c>
      <c r="F9"/>
      <c r="G9"/>
    </row>
    <row r="10" spans="1:7" ht="13.5">
      <c r="A10" s="14">
        <v>39630</v>
      </c>
      <c r="B10" s="29">
        <v>1177.82</v>
      </c>
      <c r="C10"/>
      <c r="D10" s="19">
        <f>LARGE($A$4:$A$65523,32)</f>
        <v>41122</v>
      </c>
      <c r="E10" s="20">
        <f t="shared" si="0"/>
        <v>679.25</v>
      </c>
      <c r="F10"/>
      <c r="G10"/>
    </row>
    <row r="11" spans="1:7" ht="13.5">
      <c r="A11" s="14">
        <v>39661</v>
      </c>
      <c r="B11" s="29">
        <v>1138.74</v>
      </c>
      <c r="C11"/>
      <c r="D11" s="19">
        <f>LARGE($A$4:$A$65523,31)</f>
        <v>41153</v>
      </c>
      <c r="E11" s="20">
        <f t="shared" si="0"/>
        <v>688.6</v>
      </c>
      <c r="F11"/>
      <c r="G11"/>
    </row>
    <row r="12" spans="1:7" ht="13.5">
      <c r="A12" s="14">
        <v>39692</v>
      </c>
      <c r="B12" s="29">
        <v>966.64</v>
      </c>
      <c r="C12"/>
      <c r="D12" s="19">
        <f>LARGE($A$4:$A$65523,30)</f>
        <v>41183</v>
      </c>
      <c r="E12" s="20">
        <f t="shared" si="0"/>
        <v>697.06</v>
      </c>
      <c r="F12"/>
      <c r="G12"/>
    </row>
    <row r="13" spans="1:7" ht="13.5">
      <c r="A13" s="14">
        <v>39722</v>
      </c>
      <c r="B13" s="29">
        <v>760.51</v>
      </c>
      <c r="C13"/>
      <c r="D13" s="21">
        <f>LARGE($A$4:$A$65523,29)</f>
        <v>41214</v>
      </c>
      <c r="E13" s="22">
        <f t="shared" si="0"/>
        <v>729.68</v>
      </c>
      <c r="F13"/>
      <c r="G13"/>
    </row>
    <row r="14" spans="1:7" ht="13.5">
      <c r="A14" s="14">
        <v>39753</v>
      </c>
      <c r="B14" s="29">
        <v>744.34</v>
      </c>
      <c r="C14"/>
      <c r="D14" s="21">
        <f>LARGE($A$4:$A$65523,28)</f>
        <v>41244</v>
      </c>
      <c r="E14" s="22">
        <f t="shared" si="0"/>
        <v>797.66</v>
      </c>
      <c r="F14"/>
      <c r="G14"/>
    </row>
    <row r="15" spans="1:7" ht="13.5">
      <c r="A15" s="14">
        <v>39783</v>
      </c>
      <c r="B15" s="29">
        <v>766</v>
      </c>
      <c r="C15"/>
      <c r="D15" s="21">
        <f>LARGE($A$4:$A$65523,27)</f>
        <v>41275</v>
      </c>
      <c r="E15" s="22">
        <f t="shared" si="0"/>
        <v>862.85</v>
      </c>
      <c r="F15"/>
      <c r="G15"/>
    </row>
    <row r="16" spans="1:7" ht="14.25" thickBot="1">
      <c r="A16" s="15">
        <v>39814</v>
      </c>
      <c r="B16" s="29"/>
      <c r="C16"/>
      <c r="D16" s="21">
        <f>LARGE($A$4:$A$65523,26)</f>
        <v>41306</v>
      </c>
      <c r="E16" s="22">
        <f t="shared" si="0"/>
        <v>897.8</v>
      </c>
      <c r="F16"/>
      <c r="G16"/>
    </row>
    <row r="17" spans="1:7" ht="13.5">
      <c r="A17" s="14">
        <v>41000</v>
      </c>
      <c r="B17" s="29">
        <v>770.85</v>
      </c>
      <c r="C17"/>
      <c r="D17" s="21">
        <f>LARGE($A$4:$A$65523,25)</f>
        <v>41334</v>
      </c>
      <c r="E17" s="22">
        <f t="shared" si="0"/>
        <v>960.58</v>
      </c>
      <c r="F17"/>
      <c r="G17"/>
    </row>
    <row r="18" spans="1:7" ht="13.5">
      <c r="A18" s="14">
        <v>41030</v>
      </c>
      <c r="B18" s="29">
        <v>678.8</v>
      </c>
      <c r="C18"/>
      <c r="D18" s="21">
        <f>LARGE($A$4:$A$65523,24)</f>
        <v>41365</v>
      </c>
      <c r="E18" s="22">
        <f t="shared" si="0"/>
        <v>1075.3</v>
      </c>
      <c r="F18"/>
      <c r="G18"/>
    </row>
    <row r="19" spans="1:7" ht="13.5">
      <c r="A19" s="14">
        <v>41061</v>
      </c>
      <c r="B19" s="29">
        <v>721.36</v>
      </c>
      <c r="C19"/>
      <c r="D19" s="21">
        <f>LARGE($A$4:$A$65523,23)</f>
        <v>41395</v>
      </c>
      <c r="E19" s="22">
        <f t="shared" si="0"/>
        <v>1052.17</v>
      </c>
      <c r="F19"/>
      <c r="G19"/>
    </row>
    <row r="20" spans="1:7" ht="13.5">
      <c r="A20" s="14">
        <v>41091</v>
      </c>
      <c r="B20" s="29">
        <v>681.15</v>
      </c>
      <c r="C20"/>
      <c r="D20" s="21">
        <f>LARGE($A$4:$A$65523,22)</f>
        <v>41426</v>
      </c>
      <c r="E20" s="22">
        <f t="shared" si="0"/>
        <v>1044.84</v>
      </c>
      <c r="F20"/>
      <c r="G20"/>
    </row>
    <row r="21" spans="1:7" ht="13.5">
      <c r="A21" s="14">
        <v>41122</v>
      </c>
      <c r="B21" s="29">
        <v>679.25</v>
      </c>
      <c r="C21"/>
      <c r="D21" s="21">
        <f>LARGE($A$4:$A$65523,21)</f>
        <v>41456</v>
      </c>
      <c r="E21" s="22">
        <f t="shared" si="0"/>
        <v>1039.49</v>
      </c>
      <c r="F21"/>
      <c r="G21"/>
    </row>
    <row r="22" spans="1:7" ht="13.5">
      <c r="A22" s="14">
        <v>41153</v>
      </c>
      <c r="B22" s="29">
        <v>688.6</v>
      </c>
      <c r="C22"/>
      <c r="D22" s="21">
        <f>LARGE($A$4:$A$65523,20)</f>
        <v>41487</v>
      </c>
      <c r="E22" s="22">
        <f t="shared" si="0"/>
        <v>1017.76</v>
      </c>
      <c r="F22"/>
      <c r="G22"/>
    </row>
    <row r="23" spans="1:7" ht="13.5">
      <c r="A23" s="14">
        <v>41183</v>
      </c>
      <c r="B23" s="29">
        <v>697.06</v>
      </c>
      <c r="C23"/>
      <c r="D23" s="21">
        <f>LARGE($A$4:$A$65523,19)</f>
        <v>41518</v>
      </c>
      <c r="E23" s="22">
        <f t="shared" si="0"/>
        <v>1092.16</v>
      </c>
      <c r="F23"/>
      <c r="G23"/>
    </row>
    <row r="24" spans="1:7" ht="14.25">
      <c r="A24" s="14">
        <v>41214</v>
      </c>
      <c r="B24" s="29">
        <v>729.68</v>
      </c>
      <c r="C24"/>
      <c r="D24" s="21">
        <f>LARGE($A$4:$A$65523,18)</f>
        <v>41548</v>
      </c>
      <c r="E24" s="22">
        <f t="shared" si="0"/>
        <v>1095.89</v>
      </c>
      <c r="F24"/>
      <c r="G24" s="10" t="s">
        <v>26</v>
      </c>
    </row>
    <row r="25" spans="1:7" ht="13.5">
      <c r="A25" s="14">
        <v>41244</v>
      </c>
      <c r="B25" s="29">
        <v>797.66</v>
      </c>
      <c r="C25"/>
      <c r="D25" s="21">
        <f>LARGE($A$4:$A$65523,17)</f>
        <v>41579</v>
      </c>
      <c r="E25" s="22">
        <f t="shared" si="0"/>
        <v>1168.72</v>
      </c>
      <c r="F25"/>
      <c r="G25"/>
    </row>
    <row r="26" spans="1:7" ht="13.5">
      <c r="A26" s="14">
        <v>41275</v>
      </c>
      <c r="B26" s="29">
        <v>862.85</v>
      </c>
      <c r="C26"/>
      <c r="D26" s="21">
        <f>LARGE($A$4:$A$65523,16)</f>
        <v>41609</v>
      </c>
      <c r="E26" s="22">
        <f t="shared" si="0"/>
        <v>1209.04</v>
      </c>
      <c r="F26"/>
      <c r="G26"/>
    </row>
    <row r="27" spans="1:7" ht="13.5">
      <c r="A27" s="14">
        <v>41306</v>
      </c>
      <c r="B27" s="29">
        <v>897.8</v>
      </c>
      <c r="C27"/>
      <c r="D27" s="21">
        <f>LARGE($A$4:$A$65523,15)</f>
        <v>41640</v>
      </c>
      <c r="E27" s="22">
        <f t="shared" si="0"/>
        <v>1137.99</v>
      </c>
      <c r="F27"/>
      <c r="G27"/>
    </row>
    <row r="28" spans="1:7" ht="13.5">
      <c r="A28" s="14">
        <v>41334</v>
      </c>
      <c r="B28" s="29">
        <v>960.58</v>
      </c>
      <c r="C28"/>
      <c r="D28" s="21">
        <f>LARGE($A$4:$A$65523,14)</f>
        <v>41671</v>
      </c>
      <c r="E28" s="22">
        <f t="shared" si="0"/>
        <v>1131.68</v>
      </c>
      <c r="F28"/>
      <c r="G28"/>
    </row>
    <row r="29" spans="1:7" ht="13.5">
      <c r="A29" s="14">
        <v>41365</v>
      </c>
      <c r="B29" s="29">
        <v>1075.3</v>
      </c>
      <c r="C29"/>
      <c r="D29" s="21">
        <f>LARGE($A$4:$A$65523,13)</f>
        <v>41699</v>
      </c>
      <c r="E29" s="22">
        <f t="shared" si="0"/>
        <v>1121.65</v>
      </c>
      <c r="F29"/>
      <c r="G29"/>
    </row>
    <row r="30" spans="1:7" ht="13.5">
      <c r="A30" s="14">
        <v>41395</v>
      </c>
      <c r="B30" s="29">
        <v>1052.17</v>
      </c>
      <c r="C30"/>
      <c r="D30" s="21">
        <f>LARGE($A$4:$A$65523,12)</f>
        <v>41730</v>
      </c>
      <c r="E30" s="22">
        <f t="shared" si="0"/>
        <v>1086.16</v>
      </c>
      <c r="F30"/>
      <c r="G30"/>
    </row>
    <row r="31" spans="1:7" ht="13.5">
      <c r="A31" s="14">
        <v>41426</v>
      </c>
      <c r="B31" s="29">
        <v>1044.84</v>
      </c>
      <c r="C31"/>
      <c r="D31" s="21">
        <f>LARGE($A$4:$A$65523,11)</f>
        <v>41760</v>
      </c>
      <c r="E31" s="22">
        <f t="shared" si="0"/>
        <v>1130.78</v>
      </c>
      <c r="F31"/>
      <c r="G31"/>
    </row>
    <row r="32" spans="1:7" ht="13.5">
      <c r="A32" s="14">
        <v>41456</v>
      </c>
      <c r="B32" s="29">
        <v>1039.49</v>
      </c>
      <c r="C32"/>
      <c r="D32" s="21">
        <f>LARGE($A$4:$A$65523,10)</f>
        <v>41791</v>
      </c>
      <c r="E32" s="22">
        <f t="shared" si="0"/>
        <v>1183.69</v>
      </c>
      <c r="F32"/>
      <c r="G32"/>
    </row>
    <row r="33" spans="1:7" ht="13.5">
      <c r="A33" s="14">
        <v>41487</v>
      </c>
      <c r="B33" s="29">
        <v>1017.76</v>
      </c>
      <c r="C33"/>
      <c r="D33" s="21">
        <f>LARGE($A$4:$A$65523,9)</f>
        <v>41821</v>
      </c>
      <c r="E33" s="22">
        <f t="shared" si="0"/>
        <v>1212.4</v>
      </c>
      <c r="F33"/>
      <c r="G33"/>
    </row>
    <row r="34" spans="1:7" ht="13.5">
      <c r="A34" s="14">
        <v>41518</v>
      </c>
      <c r="B34" s="29">
        <v>1092.16</v>
      </c>
      <c r="C34"/>
      <c r="D34" s="21">
        <f>LARGE($A$4:$A$65523,8)</f>
        <v>41852</v>
      </c>
      <c r="E34" s="22">
        <f t="shared" si="0"/>
        <v>1199.3</v>
      </c>
      <c r="F34"/>
      <c r="G34"/>
    </row>
    <row r="35" spans="1:7" ht="13.5">
      <c r="A35" s="14">
        <v>41548</v>
      </c>
      <c r="B35" s="29">
        <v>1095.89</v>
      </c>
      <c r="C35"/>
      <c r="D35" s="21">
        <f>LARGE($A$4:$A$65523,7)</f>
        <v>41883</v>
      </c>
      <c r="E35" s="22">
        <f t="shared" si="0"/>
        <v>1251.55</v>
      </c>
      <c r="F35"/>
      <c r="G35"/>
    </row>
    <row r="36" spans="1:7" ht="13.5">
      <c r="A36" s="14">
        <v>41579</v>
      </c>
      <c r="B36" s="29">
        <v>1168.72</v>
      </c>
      <c r="C36"/>
      <c r="D36" s="21">
        <f>LARGE($A$4:$A$65523,6)</f>
        <v>41913</v>
      </c>
      <c r="E36" s="22">
        <f t="shared" si="0"/>
        <v>1264.19</v>
      </c>
      <c r="F36"/>
      <c r="G36"/>
    </row>
    <row r="37" spans="1:7" ht="13.5">
      <c r="A37" s="14">
        <v>41609</v>
      </c>
      <c r="B37" s="29">
        <v>1209.04</v>
      </c>
      <c r="C37"/>
      <c r="D37" s="21">
        <f>LARGE($A$4:$A$65523,5)</f>
        <v>41944</v>
      </c>
      <c r="E37" s="22">
        <f t="shared" si="0"/>
        <v>1353.97</v>
      </c>
      <c r="F37"/>
      <c r="G37"/>
    </row>
    <row r="38" spans="1:7" ht="13.5">
      <c r="A38" s="14">
        <v>41640</v>
      </c>
      <c r="B38" s="29">
        <v>1137.99</v>
      </c>
      <c r="C38"/>
      <c r="D38" s="21">
        <f>LARGE($A$4:$A$65523,4)</f>
        <v>41974</v>
      </c>
      <c r="E38" s="22">
        <f t="shared" si="0"/>
        <v>1357.88</v>
      </c>
      <c r="F38"/>
      <c r="G38"/>
    </row>
    <row r="39" spans="1:7" ht="13.5">
      <c r="A39" s="14">
        <v>41671</v>
      </c>
      <c r="B39" s="29">
        <v>1131.68</v>
      </c>
      <c r="C39"/>
      <c r="D39" s="21">
        <f>LARGE($A$4:$A$65523,3)</f>
        <v>42005</v>
      </c>
      <c r="E39" s="22">
        <f t="shared" si="0"/>
        <v>1361.64</v>
      </c>
      <c r="F39"/>
      <c r="G39"/>
    </row>
    <row r="40" spans="1:7" ht="13.5">
      <c r="A40" s="14">
        <v>41699</v>
      </c>
      <c r="B40" s="29">
        <v>1121.65</v>
      </c>
      <c r="C40"/>
      <c r="D40" s="21">
        <f>LARGE($A$4:$A$65523,2)</f>
        <v>42036</v>
      </c>
      <c r="E40" s="22">
        <f t="shared" si="0"/>
        <v>1449.9</v>
      </c>
      <c r="F40"/>
      <c r="G40"/>
    </row>
    <row r="41" spans="1:7" ht="14.25" thickBot="1">
      <c r="A41" s="14">
        <v>41730</v>
      </c>
      <c r="B41" s="29">
        <v>1086.16</v>
      </c>
      <c r="C41"/>
      <c r="D41" s="23">
        <f>LARGE($A$4:$A$65523,1)</f>
        <v>42064</v>
      </c>
      <c r="E41" s="24">
        <f t="shared" si="0"/>
        <v>1486.03</v>
      </c>
      <c r="F41"/>
      <c r="G41"/>
    </row>
    <row r="42" spans="1:7" ht="13.5">
      <c r="A42" s="14">
        <v>41760</v>
      </c>
      <c r="B42" s="29">
        <v>1130.78</v>
      </c>
      <c r="C42"/>
      <c r="D42"/>
      <c r="E42"/>
      <c r="F42"/>
      <c r="G42"/>
    </row>
    <row r="43" spans="1:7" ht="13.5">
      <c r="A43" s="14">
        <v>41791</v>
      </c>
      <c r="B43" s="29">
        <v>1183.69</v>
      </c>
      <c r="C43"/>
      <c r="D43"/>
      <c r="E43"/>
      <c r="F43"/>
      <c r="G43"/>
    </row>
    <row r="44" spans="1:7" ht="13.5">
      <c r="A44" s="14">
        <v>41821</v>
      </c>
      <c r="B44" s="29">
        <v>1212.4</v>
      </c>
      <c r="C44"/>
      <c r="D44"/>
      <c r="E44"/>
      <c r="F44"/>
      <c r="G44"/>
    </row>
    <row r="45" spans="1:7" ht="13.5">
      <c r="A45" s="14">
        <v>41852</v>
      </c>
      <c r="B45" s="29">
        <v>1199.3</v>
      </c>
      <c r="C45"/>
      <c r="D45"/>
      <c r="E45"/>
      <c r="F45"/>
      <c r="G45"/>
    </row>
    <row r="46" spans="1:7" ht="13.5">
      <c r="A46" s="14">
        <v>41883</v>
      </c>
      <c r="B46" s="29">
        <v>1251.55</v>
      </c>
      <c r="C46"/>
      <c r="D46"/>
      <c r="E46"/>
      <c r="F46"/>
      <c r="G46"/>
    </row>
    <row r="47" spans="1:7" ht="13.5">
      <c r="A47" s="14">
        <v>41913</v>
      </c>
      <c r="B47" s="29">
        <v>1264.19</v>
      </c>
      <c r="C47"/>
      <c r="D47"/>
      <c r="E47"/>
      <c r="F47"/>
      <c r="G47"/>
    </row>
    <row r="48" spans="1:7" ht="13.5">
      <c r="A48" s="14">
        <v>41944</v>
      </c>
      <c r="B48" s="29">
        <v>1353.97</v>
      </c>
      <c r="C48"/>
      <c r="D48"/>
      <c r="E48"/>
      <c r="F48"/>
      <c r="G48"/>
    </row>
    <row r="49" spans="1:7" ht="13.5">
      <c r="A49" s="14">
        <v>41974</v>
      </c>
      <c r="B49" s="29">
        <v>1357.88</v>
      </c>
      <c r="C49"/>
      <c r="D49"/>
      <c r="E49"/>
      <c r="F49"/>
      <c r="G49"/>
    </row>
    <row r="50" spans="1:7" ht="13.5">
      <c r="A50" s="14">
        <v>42005</v>
      </c>
      <c r="B50" s="29">
        <v>1361.64</v>
      </c>
      <c r="C50"/>
      <c r="D50"/>
      <c r="E50"/>
      <c r="F50"/>
      <c r="G50"/>
    </row>
    <row r="51" spans="1:7" ht="13.5">
      <c r="A51" s="14">
        <v>42036</v>
      </c>
      <c r="B51" s="30">
        <v>1449.9</v>
      </c>
      <c r="C51"/>
      <c r="D51"/>
      <c r="E51"/>
      <c r="F51"/>
      <c r="G51"/>
    </row>
    <row r="52" spans="1:7" ht="14.25" thickBot="1">
      <c r="A52" s="15">
        <v>42064</v>
      </c>
      <c r="B52" s="30">
        <v>1486.03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/>
      <c r="B99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4.25" thickBot="1">
      <c r="A167"/>
      <c r="B167"/>
      <c r="C16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17.140625" style="2" customWidth="1"/>
    <col min="3" max="3" width="8.42187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18</v>
      </c>
    </row>
    <row r="3" spans="1:7" ht="14.25" hidden="1" thickBot="1">
      <c r="A3" s="42"/>
      <c r="B3" s="31" t="s">
        <v>29</v>
      </c>
      <c r="C3"/>
      <c r="D3"/>
      <c r="E3"/>
      <c r="F3"/>
      <c r="G3"/>
    </row>
    <row r="4" spans="1:7" ht="15" thickBot="1">
      <c r="A4" s="13">
        <v>39448</v>
      </c>
      <c r="B4" s="28">
        <v>983.44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966.68</v>
      </c>
      <c r="C5"/>
      <c r="D5" s="25" t="s">
        <v>10</v>
      </c>
      <c r="E5" s="26" t="s">
        <v>18</v>
      </c>
      <c r="F5"/>
      <c r="G5"/>
    </row>
    <row r="6" spans="1:7" ht="13.5">
      <c r="A6" s="14">
        <v>39508</v>
      </c>
      <c r="B6" s="29">
        <v>871.18</v>
      </c>
      <c r="C6"/>
      <c r="D6" s="19">
        <f>LARGE($A$4:$A$65529,36)</f>
        <v>41000</v>
      </c>
      <c r="E6" s="20">
        <f aca="true" t="shared" si="0" ref="E6:E41">VLOOKUP(D6,$A$4:$B$65529,2,FALSE)</f>
        <v>536.32</v>
      </c>
      <c r="F6"/>
      <c r="G6"/>
    </row>
    <row r="7" spans="1:7" ht="13.5">
      <c r="A7" s="14">
        <v>39539</v>
      </c>
      <c r="B7" s="29">
        <v>1001.22</v>
      </c>
      <c r="C7"/>
      <c r="D7" s="19">
        <f>LARGE($A$4:$A$65529,35)</f>
        <v>41030</v>
      </c>
      <c r="E7" s="20">
        <f t="shared" si="0"/>
        <v>478.15</v>
      </c>
      <c r="F7"/>
      <c r="G7"/>
    </row>
    <row r="8" spans="1:7" ht="13.5">
      <c r="A8" s="14">
        <v>39569</v>
      </c>
      <c r="B8" s="29">
        <v>1039.21</v>
      </c>
      <c r="C8"/>
      <c r="D8" s="19">
        <f>LARGE($A$4:$A$65529,34)</f>
        <v>41061</v>
      </c>
      <c r="E8" s="20">
        <f t="shared" si="0"/>
        <v>511.58</v>
      </c>
      <c r="F8"/>
      <c r="G8"/>
    </row>
    <row r="9" spans="1:7" ht="13.5">
      <c r="A9" s="14">
        <v>39600</v>
      </c>
      <c r="B9" s="29">
        <v>968.52</v>
      </c>
      <c r="C9"/>
      <c r="D9" s="19">
        <f>LARGE($A$4:$A$65529,33)</f>
        <v>41091</v>
      </c>
      <c r="E9" s="20">
        <f t="shared" si="0"/>
        <v>487.3</v>
      </c>
      <c r="F9"/>
      <c r="G9"/>
    </row>
    <row r="10" spans="1:7" ht="13.5">
      <c r="A10" s="14">
        <v>39630</v>
      </c>
      <c r="B10" s="29">
        <v>956.31</v>
      </c>
      <c r="C10"/>
      <c r="D10" s="19">
        <f>LARGE($A$4:$A$65529,32)</f>
        <v>41122</v>
      </c>
      <c r="E10" s="20">
        <f t="shared" si="0"/>
        <v>482.61</v>
      </c>
      <c r="F10"/>
      <c r="G10"/>
    </row>
    <row r="11" spans="1:7" ht="13.5">
      <c r="A11" s="14">
        <v>39661</v>
      </c>
      <c r="B11" s="29">
        <v>917.81</v>
      </c>
      <c r="C11"/>
      <c r="D11" s="19">
        <f>LARGE($A$4:$A$65529,31)</f>
        <v>41153</v>
      </c>
      <c r="E11" s="20">
        <f t="shared" si="0"/>
        <v>486.65</v>
      </c>
      <c r="F11"/>
      <c r="G11"/>
    </row>
    <row r="12" spans="1:7" ht="13.5">
      <c r="A12" s="14">
        <v>39692</v>
      </c>
      <c r="B12" s="29">
        <v>788.09</v>
      </c>
      <c r="C12"/>
      <c r="D12" s="19">
        <f>LARGE($A$4:$A$65529,30)</f>
        <v>41183</v>
      </c>
      <c r="E12" s="20">
        <f t="shared" si="0"/>
        <v>490.52</v>
      </c>
      <c r="F12"/>
      <c r="G12"/>
    </row>
    <row r="13" spans="1:7" ht="13.5">
      <c r="A13" s="14">
        <v>39722</v>
      </c>
      <c r="B13" s="29">
        <v>619.38</v>
      </c>
      <c r="C13"/>
      <c r="D13" s="21">
        <f>LARGE($A$4:$A$65529,29)</f>
        <v>41214</v>
      </c>
      <c r="E13" s="22">
        <f t="shared" si="0"/>
        <v>519.68</v>
      </c>
      <c r="F13"/>
      <c r="G13"/>
    </row>
    <row r="14" spans="1:7" ht="13.5">
      <c r="A14" s="14">
        <v>39753</v>
      </c>
      <c r="B14" s="29">
        <v>577.31</v>
      </c>
      <c r="C14"/>
      <c r="D14" s="21">
        <f>LARGE($A$4:$A$65529,28)</f>
        <v>41244</v>
      </c>
      <c r="E14" s="22">
        <f t="shared" si="0"/>
        <v>574.74</v>
      </c>
      <c r="F14"/>
      <c r="G14"/>
    </row>
    <row r="15" spans="1:7" ht="13.5">
      <c r="A15" s="14">
        <v>39783</v>
      </c>
      <c r="B15" s="29">
        <v>592.21</v>
      </c>
      <c r="C15"/>
      <c r="D15" s="21">
        <f>LARGE($A$4:$A$65529,27)</f>
        <v>41275</v>
      </c>
      <c r="E15" s="22">
        <f t="shared" si="0"/>
        <v>632.5</v>
      </c>
      <c r="F15"/>
      <c r="G15"/>
    </row>
    <row r="16" spans="1:7" ht="14.25" thickBot="1">
      <c r="A16" s="15">
        <v>39814</v>
      </c>
      <c r="B16" s="29"/>
      <c r="C16"/>
      <c r="D16" s="21">
        <f>LARGE($A$4:$A$65529,26)</f>
        <v>41306</v>
      </c>
      <c r="E16" s="22">
        <f t="shared" si="0"/>
        <v>653.6</v>
      </c>
      <c r="F16"/>
      <c r="G16"/>
    </row>
    <row r="17" spans="1:7" ht="13.5">
      <c r="A17" s="14">
        <v>41000</v>
      </c>
      <c r="B17" s="29">
        <v>536.32</v>
      </c>
      <c r="C17"/>
      <c r="D17" s="21">
        <f>LARGE($A$4:$A$65529,25)</f>
        <v>41334</v>
      </c>
      <c r="E17" s="22">
        <f t="shared" si="0"/>
        <v>687.74</v>
      </c>
      <c r="F17"/>
      <c r="G17"/>
    </row>
    <row r="18" spans="1:7" ht="13.5">
      <c r="A18" s="14">
        <v>41030</v>
      </c>
      <c r="B18" s="29">
        <v>478.15</v>
      </c>
      <c r="C18"/>
      <c r="D18" s="21">
        <f>LARGE($A$4:$A$65529,24)</f>
        <v>41365</v>
      </c>
      <c r="E18" s="22">
        <f t="shared" si="0"/>
        <v>775.2</v>
      </c>
      <c r="F18"/>
      <c r="G18"/>
    </row>
    <row r="19" spans="1:7" ht="13.5">
      <c r="A19" s="14">
        <v>41061</v>
      </c>
      <c r="B19" s="29">
        <v>511.58</v>
      </c>
      <c r="C19"/>
      <c r="D19" s="21">
        <f>LARGE($A$4:$A$65529,23)</f>
        <v>41395</v>
      </c>
      <c r="E19" s="22">
        <f t="shared" si="0"/>
        <v>758.31</v>
      </c>
      <c r="F19"/>
      <c r="G19"/>
    </row>
    <row r="20" spans="1:7" ht="13.5">
      <c r="A20" s="14">
        <v>41091</v>
      </c>
      <c r="B20" s="29">
        <v>487.3</v>
      </c>
      <c r="C20"/>
      <c r="D20" s="21">
        <f>LARGE($A$4:$A$65529,22)</f>
        <v>41426</v>
      </c>
      <c r="E20" s="22">
        <f t="shared" si="0"/>
        <v>759.5</v>
      </c>
      <c r="F20"/>
      <c r="G20"/>
    </row>
    <row r="21" spans="1:7" ht="13.5">
      <c r="A21" s="14">
        <v>41122</v>
      </c>
      <c r="B21" s="29">
        <v>482.61</v>
      </c>
      <c r="C21"/>
      <c r="D21" s="21">
        <f>LARGE($A$4:$A$65529,21)</f>
        <v>41456</v>
      </c>
      <c r="E21" s="22">
        <f t="shared" si="0"/>
        <v>755.86</v>
      </c>
      <c r="F21"/>
      <c r="G21"/>
    </row>
    <row r="22" spans="1:7" ht="13.5">
      <c r="A22" s="14">
        <v>41153</v>
      </c>
      <c r="B22" s="29">
        <v>486.65</v>
      </c>
      <c r="C22"/>
      <c r="D22" s="21">
        <f>LARGE($A$4:$A$65529,20)</f>
        <v>41487</v>
      </c>
      <c r="E22" s="22">
        <f t="shared" si="0"/>
        <v>739.05</v>
      </c>
      <c r="F22"/>
      <c r="G22"/>
    </row>
    <row r="23" spans="1:7" ht="13.5">
      <c r="A23" s="14">
        <v>41183</v>
      </c>
      <c r="B23" s="29">
        <v>490.52</v>
      </c>
      <c r="C23"/>
      <c r="D23" s="21">
        <f>LARGE($A$4:$A$65529,19)</f>
        <v>41518</v>
      </c>
      <c r="E23" s="22">
        <f t="shared" si="0"/>
        <v>791.84</v>
      </c>
      <c r="F23"/>
      <c r="G23"/>
    </row>
    <row r="24" spans="1:7" ht="14.25">
      <c r="A24" s="14">
        <v>41214</v>
      </c>
      <c r="B24" s="29">
        <v>519.68</v>
      </c>
      <c r="C24"/>
      <c r="D24" s="21">
        <f>LARGE($A$4:$A$65529,18)</f>
        <v>41548</v>
      </c>
      <c r="E24" s="22">
        <f t="shared" si="0"/>
        <v>792.82</v>
      </c>
      <c r="F24"/>
      <c r="G24" s="10" t="s">
        <v>26</v>
      </c>
    </row>
    <row r="25" spans="1:7" ht="13.5">
      <c r="A25" s="14">
        <v>41244</v>
      </c>
      <c r="B25" s="29">
        <v>574.74</v>
      </c>
      <c r="C25"/>
      <c r="D25" s="21">
        <f>LARGE($A$4:$A$65529,17)</f>
        <v>41579</v>
      </c>
      <c r="E25" s="22">
        <f t="shared" si="0"/>
        <v>841.26</v>
      </c>
      <c r="F25"/>
      <c r="G25"/>
    </row>
    <row r="26" spans="1:7" ht="13.5">
      <c r="A26" s="14">
        <v>41275</v>
      </c>
      <c r="B26" s="29">
        <v>632.5</v>
      </c>
      <c r="C26"/>
      <c r="D26" s="21">
        <f>LARGE($A$4:$A$65529,16)</f>
        <v>41609</v>
      </c>
      <c r="E26" s="22">
        <f t="shared" si="0"/>
        <v>871.94</v>
      </c>
      <c r="F26"/>
      <c r="G26"/>
    </row>
    <row r="27" spans="1:7" ht="13.5">
      <c r="A27" s="14">
        <v>41306</v>
      </c>
      <c r="B27" s="29">
        <v>653.6</v>
      </c>
      <c r="C27"/>
      <c r="D27" s="21">
        <f>LARGE($A$4:$A$65529,15)</f>
        <v>41640</v>
      </c>
      <c r="E27" s="22">
        <f t="shared" si="0"/>
        <v>808.43</v>
      </c>
      <c r="F27"/>
      <c r="G27"/>
    </row>
    <row r="28" spans="1:7" ht="13.5">
      <c r="A28" s="14">
        <v>41334</v>
      </c>
      <c r="B28" s="29">
        <v>687.74</v>
      </c>
      <c r="C28"/>
      <c r="D28" s="21">
        <f>LARGE($A$4:$A$65529,14)</f>
        <v>41671</v>
      </c>
      <c r="E28" s="22">
        <f t="shared" si="0"/>
        <v>803.92</v>
      </c>
      <c r="F28"/>
      <c r="G28"/>
    </row>
    <row r="29" spans="1:7" ht="13.5">
      <c r="A29" s="14">
        <v>41365</v>
      </c>
      <c r="B29" s="29">
        <v>775.2</v>
      </c>
      <c r="C29"/>
      <c r="D29" s="21">
        <f>LARGE($A$4:$A$65529,13)</f>
        <v>41699</v>
      </c>
      <c r="E29" s="22">
        <f t="shared" si="0"/>
        <v>795.12</v>
      </c>
      <c r="F29"/>
      <c r="G29"/>
    </row>
    <row r="30" spans="1:7" ht="13.5">
      <c r="A30" s="14">
        <v>41395</v>
      </c>
      <c r="B30" s="29">
        <v>758.31</v>
      </c>
      <c r="C30"/>
      <c r="D30" s="21">
        <f>LARGE($A$4:$A$65529,12)</f>
        <v>41730</v>
      </c>
      <c r="E30" s="22">
        <f t="shared" si="0"/>
        <v>767.18</v>
      </c>
      <c r="F30"/>
      <c r="G30"/>
    </row>
    <row r="31" spans="1:7" ht="13.5">
      <c r="A31" s="14">
        <v>41426</v>
      </c>
      <c r="B31" s="29">
        <v>759.5</v>
      </c>
      <c r="C31"/>
      <c r="D31" s="21">
        <f>LARGE($A$4:$A$65529,11)</f>
        <v>41760</v>
      </c>
      <c r="E31" s="22">
        <f t="shared" si="0"/>
        <v>794.69</v>
      </c>
      <c r="F31"/>
      <c r="G31"/>
    </row>
    <row r="32" spans="1:7" ht="13.5">
      <c r="A32" s="14">
        <v>41456</v>
      </c>
      <c r="B32" s="29">
        <v>755.86</v>
      </c>
      <c r="C32"/>
      <c r="D32" s="21">
        <f>LARGE($A$4:$A$65529,10)</f>
        <v>41791</v>
      </c>
      <c r="E32" s="22">
        <f t="shared" si="0"/>
        <v>830.73</v>
      </c>
      <c r="F32"/>
      <c r="G32"/>
    </row>
    <row r="33" spans="1:7" ht="13.5">
      <c r="A33" s="14">
        <v>41487</v>
      </c>
      <c r="B33" s="29">
        <v>739.05</v>
      </c>
      <c r="C33"/>
      <c r="D33" s="21">
        <f>LARGE($A$4:$A$65529,9)</f>
        <v>41821</v>
      </c>
      <c r="E33" s="22">
        <f t="shared" si="0"/>
        <v>846.19</v>
      </c>
      <c r="F33"/>
      <c r="G33"/>
    </row>
    <row r="34" spans="1:7" ht="13.5">
      <c r="A34" s="14">
        <v>41518</v>
      </c>
      <c r="B34" s="29">
        <v>791.84</v>
      </c>
      <c r="C34"/>
      <c r="D34" s="21">
        <f>LARGE($A$4:$A$65529,8)</f>
        <v>41852</v>
      </c>
      <c r="E34" s="22">
        <f t="shared" si="0"/>
        <v>834.37</v>
      </c>
      <c r="F34"/>
      <c r="G34"/>
    </row>
    <row r="35" spans="1:7" ht="13.5">
      <c r="A35" s="14">
        <v>41548</v>
      </c>
      <c r="B35" s="29">
        <v>792.82</v>
      </c>
      <c r="C35"/>
      <c r="D35" s="21">
        <f>LARGE($A$4:$A$65529,7)</f>
        <v>41883</v>
      </c>
      <c r="E35" s="22">
        <f t="shared" si="0"/>
        <v>872.18</v>
      </c>
      <c r="F35"/>
      <c r="G35"/>
    </row>
    <row r="36" spans="1:7" ht="13.5">
      <c r="A36" s="14">
        <v>41579</v>
      </c>
      <c r="B36" s="29">
        <v>841.26</v>
      </c>
      <c r="C36"/>
      <c r="D36" s="21">
        <f>LARGE($A$4:$A$65529,6)</f>
        <v>41913</v>
      </c>
      <c r="E36" s="22">
        <f t="shared" si="0"/>
        <v>880.59</v>
      </c>
      <c r="F36"/>
      <c r="G36"/>
    </row>
    <row r="37" spans="1:7" ht="13.5">
      <c r="A37" s="14">
        <v>41609</v>
      </c>
      <c r="B37" s="29">
        <v>871.94</v>
      </c>
      <c r="C37"/>
      <c r="D37" s="21">
        <f>LARGE($A$4:$A$65529,5)</f>
        <v>41944</v>
      </c>
      <c r="E37" s="22">
        <f t="shared" si="0"/>
        <v>934.78</v>
      </c>
      <c r="F37"/>
      <c r="G37"/>
    </row>
    <row r="38" spans="1:7" ht="13.5">
      <c r="A38" s="14">
        <v>41640</v>
      </c>
      <c r="B38" s="29">
        <v>808.43</v>
      </c>
      <c r="C38"/>
      <c r="D38" s="21">
        <f>LARGE($A$4:$A$65529,4)</f>
        <v>41974</v>
      </c>
      <c r="E38" s="22">
        <f t="shared" si="0"/>
        <v>925.57</v>
      </c>
      <c r="F38"/>
      <c r="G38"/>
    </row>
    <row r="39" spans="1:7" ht="13.5">
      <c r="A39" s="14">
        <v>41671</v>
      </c>
      <c r="B39" s="29">
        <v>803.92</v>
      </c>
      <c r="C39"/>
      <c r="D39" s="21">
        <f>LARGE($A$4:$A$65529,3)</f>
        <v>42005</v>
      </c>
      <c r="E39" s="22">
        <f t="shared" si="0"/>
        <v>924.32</v>
      </c>
      <c r="F39"/>
      <c r="G39"/>
    </row>
    <row r="40" spans="1:7" ht="13.5">
      <c r="A40" s="14">
        <v>41699</v>
      </c>
      <c r="B40" s="29">
        <v>795.12</v>
      </c>
      <c r="C40"/>
      <c r="D40" s="21">
        <f>LARGE($A$4:$A$65529,2)</f>
        <v>42036</v>
      </c>
      <c r="E40" s="22">
        <f t="shared" si="0"/>
        <v>1001.17</v>
      </c>
      <c r="F40"/>
      <c r="G40"/>
    </row>
    <row r="41" spans="1:7" ht="14.25" thickBot="1">
      <c r="A41" s="14">
        <v>41730</v>
      </c>
      <c r="B41" s="29">
        <v>767.18</v>
      </c>
      <c r="C41"/>
      <c r="D41" s="23">
        <f>LARGE($A$4:$A$65529,1)</f>
        <v>42064</v>
      </c>
      <c r="E41" s="24">
        <f t="shared" si="0"/>
        <v>1012.77</v>
      </c>
      <c r="F41"/>
      <c r="G41"/>
    </row>
    <row r="42" spans="1:7" ht="13.5">
      <c r="A42" s="14">
        <v>41760</v>
      </c>
      <c r="B42" s="29">
        <v>794.69</v>
      </c>
      <c r="C42"/>
      <c r="D42"/>
      <c r="E42"/>
      <c r="F42"/>
      <c r="G42"/>
    </row>
    <row r="43" spans="1:7" ht="13.5">
      <c r="A43" s="14">
        <v>41791</v>
      </c>
      <c r="B43" s="29">
        <v>830.73</v>
      </c>
      <c r="C43"/>
      <c r="D43"/>
      <c r="E43"/>
      <c r="F43"/>
      <c r="G43"/>
    </row>
    <row r="44" spans="1:7" ht="13.5">
      <c r="A44" s="14">
        <v>41821</v>
      </c>
      <c r="B44" s="29">
        <v>846.19</v>
      </c>
      <c r="C44"/>
      <c r="D44"/>
      <c r="E44"/>
      <c r="F44"/>
      <c r="G44"/>
    </row>
    <row r="45" spans="1:7" ht="13.5">
      <c r="A45" s="14">
        <v>41852</v>
      </c>
      <c r="B45" s="29">
        <v>834.37</v>
      </c>
      <c r="C45"/>
      <c r="D45"/>
      <c r="E45"/>
      <c r="F45"/>
      <c r="G45"/>
    </row>
    <row r="46" spans="1:7" ht="13.5">
      <c r="A46" s="14">
        <v>41883</v>
      </c>
      <c r="B46" s="29">
        <v>872.18</v>
      </c>
      <c r="C46"/>
      <c r="D46"/>
      <c r="E46"/>
      <c r="F46"/>
      <c r="G46"/>
    </row>
    <row r="47" spans="1:7" ht="13.5">
      <c r="A47" s="14">
        <v>41913</v>
      </c>
      <c r="B47" s="29">
        <v>880.59</v>
      </c>
      <c r="C47"/>
      <c r="D47"/>
      <c r="E47"/>
      <c r="F47"/>
      <c r="G47"/>
    </row>
    <row r="48" spans="1:7" ht="13.5">
      <c r="A48" s="14">
        <v>41944</v>
      </c>
      <c r="B48" s="29">
        <v>934.78</v>
      </c>
      <c r="C48"/>
      <c r="D48"/>
      <c r="E48"/>
      <c r="F48"/>
      <c r="G48"/>
    </row>
    <row r="49" spans="1:7" ht="13.5">
      <c r="A49" s="14">
        <v>41974</v>
      </c>
      <c r="B49" s="29">
        <v>925.57</v>
      </c>
      <c r="C49"/>
      <c r="D49"/>
      <c r="E49"/>
      <c r="F49"/>
      <c r="G49"/>
    </row>
    <row r="50" spans="1:7" ht="13.5">
      <c r="A50" s="14">
        <v>42005</v>
      </c>
      <c r="B50" s="29">
        <v>924.32</v>
      </c>
      <c r="C50"/>
      <c r="D50"/>
      <c r="E50"/>
      <c r="F50"/>
      <c r="G50"/>
    </row>
    <row r="51" spans="1:7" ht="13.5">
      <c r="A51" s="14">
        <v>42036</v>
      </c>
      <c r="B51" s="29">
        <v>1001.17</v>
      </c>
      <c r="C51"/>
      <c r="D51"/>
      <c r="E51"/>
      <c r="F51"/>
      <c r="G51"/>
    </row>
    <row r="52" spans="1:7" ht="14.25" thickBot="1">
      <c r="A52" s="15">
        <v>42064</v>
      </c>
      <c r="B52" s="30">
        <v>1012.77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 s="32"/>
      <c r="B99" s="32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3.5">
      <c r="A167"/>
      <c r="B167"/>
      <c r="C167"/>
    </row>
    <row r="168" spans="1:3" ht="13.5">
      <c r="A168"/>
      <c r="B168"/>
      <c r="C168"/>
    </row>
    <row r="169" spans="1:3" ht="13.5">
      <c r="A169"/>
      <c r="B169"/>
      <c r="C169"/>
    </row>
    <row r="170" spans="1:3" ht="13.5">
      <c r="A170"/>
      <c r="B170"/>
      <c r="C170"/>
    </row>
    <row r="171" spans="1:3" ht="13.5">
      <c r="A171"/>
      <c r="B171"/>
      <c r="C171"/>
    </row>
    <row r="172" spans="1:3" ht="13.5">
      <c r="A172"/>
      <c r="B172"/>
      <c r="C172"/>
    </row>
    <row r="173" spans="1:3" ht="13.5">
      <c r="A173"/>
      <c r="B173"/>
      <c r="C17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20.57421875" style="2" customWidth="1"/>
    <col min="3" max="3" width="8.42187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31</v>
      </c>
    </row>
    <row r="3" spans="1:7" ht="14.25" hidden="1" thickBot="1">
      <c r="A3" s="42"/>
      <c r="B3" s="31" t="s">
        <v>32</v>
      </c>
      <c r="C3"/>
      <c r="D3"/>
      <c r="E3"/>
      <c r="F3"/>
      <c r="G3"/>
    </row>
    <row r="4" spans="1:7" ht="15" thickBot="1">
      <c r="A4" s="13">
        <v>39448</v>
      </c>
      <c r="B4" s="28">
        <v>1295.17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1272.79</v>
      </c>
      <c r="C5"/>
      <c r="D5" s="25" t="s">
        <v>10</v>
      </c>
      <c r="E5" s="26" t="s">
        <v>31</v>
      </c>
      <c r="F5"/>
      <c r="G5"/>
    </row>
    <row r="6" spans="1:7" ht="13.5">
      <c r="A6" s="14">
        <v>39508</v>
      </c>
      <c r="B6" s="29">
        <v>1194.47</v>
      </c>
      <c r="C6"/>
      <c r="D6" s="19">
        <f>LARGE($A$4:$A$65528,36)</f>
        <v>41000</v>
      </c>
      <c r="E6" s="20">
        <f aca="true" t="shared" si="0" ref="E6:E41">VLOOKUP(D6,$A$4:$B$65528,2,FALSE)</f>
        <v>853.61</v>
      </c>
      <c r="F6"/>
      <c r="G6"/>
    </row>
    <row r="7" spans="1:7" ht="13.5">
      <c r="A7" s="14">
        <v>39539</v>
      </c>
      <c r="B7" s="29">
        <v>1287.44</v>
      </c>
      <c r="C7"/>
      <c r="D7" s="19">
        <f>LARGE($A$4:$A$65528,35)</f>
        <v>41030</v>
      </c>
      <c r="E7" s="20">
        <f t="shared" si="0"/>
        <v>768.92</v>
      </c>
      <c r="F7"/>
      <c r="G7"/>
    </row>
    <row r="8" spans="1:7" ht="13.5">
      <c r="A8" s="14">
        <v>39569</v>
      </c>
      <c r="B8" s="29">
        <v>1324.09</v>
      </c>
      <c r="C8"/>
      <c r="D8" s="19">
        <f>LARGE($A$4:$A$65528,34)</f>
        <v>41061</v>
      </c>
      <c r="E8" s="20">
        <f t="shared" si="0"/>
        <v>823.84</v>
      </c>
      <c r="F8"/>
      <c r="G8"/>
    </row>
    <row r="9" spans="1:7" ht="13.5">
      <c r="A9" s="14">
        <v>39600</v>
      </c>
      <c r="B9" s="29">
        <v>1249.82</v>
      </c>
      <c r="C9"/>
      <c r="D9" s="19">
        <f>LARGE($A$4:$A$65528,33)</f>
        <v>41091</v>
      </c>
      <c r="E9" s="20">
        <f t="shared" si="0"/>
        <v>792.05</v>
      </c>
      <c r="F9"/>
      <c r="G9"/>
    </row>
    <row r="10" spans="1:7" ht="13.5">
      <c r="A10" s="14">
        <v>39630</v>
      </c>
      <c r="B10" s="29">
        <v>1233.02</v>
      </c>
      <c r="C10"/>
      <c r="D10" s="19">
        <f>LARGE($A$4:$A$65528,32)</f>
        <v>41122</v>
      </c>
      <c r="E10" s="20">
        <f t="shared" si="0"/>
        <v>791.38</v>
      </c>
      <c r="F10"/>
      <c r="G10"/>
    </row>
    <row r="11" spans="1:7" ht="13.5">
      <c r="A11" s="14">
        <v>39661</v>
      </c>
      <c r="B11" s="29">
        <v>1197.56</v>
      </c>
      <c r="C11"/>
      <c r="D11" s="19">
        <f>LARGE($A$4:$A$65528,31)</f>
        <v>41153</v>
      </c>
      <c r="E11" s="20">
        <f t="shared" si="0"/>
        <v>796.81</v>
      </c>
      <c r="F11"/>
      <c r="G11"/>
    </row>
    <row r="12" spans="1:7" ht="13.5">
      <c r="A12" s="14">
        <v>39692</v>
      </c>
      <c r="B12" s="29">
        <v>1055.32</v>
      </c>
      <c r="C12"/>
      <c r="D12" s="19">
        <f>LARGE($A$4:$A$65528,30)</f>
        <v>41183</v>
      </c>
      <c r="E12" s="20">
        <f t="shared" si="0"/>
        <v>800.71</v>
      </c>
      <c r="F12"/>
      <c r="G12"/>
    </row>
    <row r="13" spans="1:7" ht="13.5">
      <c r="A13" s="14">
        <v>39722</v>
      </c>
      <c r="B13" s="29">
        <v>848.82</v>
      </c>
      <c r="C13"/>
      <c r="D13" s="21">
        <f>LARGE($A$4:$A$65528,29)</f>
        <v>41214</v>
      </c>
      <c r="E13" s="22">
        <f t="shared" si="0"/>
        <v>833.41</v>
      </c>
      <c r="F13"/>
      <c r="G13"/>
    </row>
    <row r="14" spans="1:7" ht="13.5">
      <c r="A14" s="14">
        <v>39753</v>
      </c>
      <c r="B14" s="29">
        <v>860.88</v>
      </c>
      <c r="C14"/>
      <c r="D14" s="21">
        <f>LARGE($A$4:$A$65528,28)</f>
        <v>41244</v>
      </c>
      <c r="E14" s="22">
        <f t="shared" si="0"/>
        <v>909.21</v>
      </c>
      <c r="F14"/>
      <c r="G14"/>
    </row>
    <row r="15" spans="1:7" ht="13.5">
      <c r="A15" s="14">
        <v>39783</v>
      </c>
      <c r="B15" s="29">
        <v>889.58</v>
      </c>
      <c r="C15"/>
      <c r="D15" s="21">
        <f>LARGE($A$4:$A$65528,27)</f>
        <v>41275</v>
      </c>
      <c r="E15" s="22">
        <f t="shared" si="0"/>
        <v>981.48</v>
      </c>
      <c r="F15"/>
      <c r="G15"/>
    </row>
    <row r="16" spans="1:7" ht="14.25" thickBot="1">
      <c r="A16" s="15">
        <v>39814</v>
      </c>
      <c r="B16" s="29"/>
      <c r="C16"/>
      <c r="D16" s="21">
        <f>LARGE($A$4:$A$65528,26)</f>
        <v>41306</v>
      </c>
      <c r="E16" s="22">
        <f t="shared" si="0"/>
        <v>1031.01</v>
      </c>
      <c r="F16"/>
      <c r="G16"/>
    </row>
    <row r="17" spans="1:7" ht="13.5">
      <c r="A17" s="14">
        <v>41000</v>
      </c>
      <c r="B17" s="29">
        <v>853.61</v>
      </c>
      <c r="C17"/>
      <c r="D17" s="21">
        <f>LARGE($A$4:$A$65528,25)</f>
        <v>41334</v>
      </c>
      <c r="E17" s="22">
        <f t="shared" si="0"/>
        <v>1106.65</v>
      </c>
      <c r="F17"/>
      <c r="G17"/>
    </row>
    <row r="18" spans="1:7" ht="13.5">
      <c r="A18" s="14">
        <v>41030</v>
      </c>
      <c r="B18" s="29">
        <v>768.92</v>
      </c>
      <c r="C18"/>
      <c r="D18" s="21">
        <f>LARGE($A$4:$A$65528,24)</f>
        <v>41365</v>
      </c>
      <c r="E18" s="22">
        <f t="shared" si="0"/>
        <v>1248.57</v>
      </c>
      <c r="F18"/>
      <c r="G18"/>
    </row>
    <row r="19" spans="1:7" ht="13.5">
      <c r="A19" s="14">
        <v>41061</v>
      </c>
      <c r="B19" s="29">
        <v>823.84</v>
      </c>
      <c r="C19"/>
      <c r="D19" s="21">
        <f>LARGE($A$4:$A$65528,23)</f>
        <v>41395</v>
      </c>
      <c r="E19" s="22">
        <f t="shared" si="0"/>
        <v>1216.28</v>
      </c>
      <c r="F19"/>
      <c r="G19"/>
    </row>
    <row r="20" spans="1:7" ht="13.5">
      <c r="A20" s="14">
        <v>41091</v>
      </c>
      <c r="B20" s="29">
        <v>792.05</v>
      </c>
      <c r="C20"/>
      <c r="D20" s="21">
        <f>LARGE($A$4:$A$65528,22)</f>
        <v>41426</v>
      </c>
      <c r="E20" s="22">
        <f t="shared" si="0"/>
        <v>1213.8</v>
      </c>
      <c r="F20"/>
      <c r="G20"/>
    </row>
    <row r="21" spans="1:7" ht="13.5">
      <c r="A21" s="14">
        <v>41122</v>
      </c>
      <c r="B21" s="29">
        <v>791.38</v>
      </c>
      <c r="C21"/>
      <c r="D21" s="21">
        <f>LARGE($A$4:$A$65528,21)</f>
        <v>41456</v>
      </c>
      <c r="E21" s="22">
        <f t="shared" si="0"/>
        <v>1214.95</v>
      </c>
      <c r="F21"/>
      <c r="G21"/>
    </row>
    <row r="22" spans="1:7" ht="13.5">
      <c r="A22" s="14">
        <v>41153</v>
      </c>
      <c r="B22" s="29">
        <v>796.81</v>
      </c>
      <c r="C22"/>
      <c r="D22" s="21">
        <f>LARGE($A$4:$A$65528,20)</f>
        <v>41487</v>
      </c>
      <c r="E22" s="22">
        <f t="shared" si="0"/>
        <v>1184.83</v>
      </c>
      <c r="F22"/>
      <c r="G22"/>
    </row>
    <row r="23" spans="1:7" ht="13.5">
      <c r="A23" s="14">
        <v>41183</v>
      </c>
      <c r="B23" s="29">
        <v>800.71</v>
      </c>
      <c r="C23"/>
      <c r="D23" s="21">
        <f>LARGE($A$4:$A$65528,19)</f>
        <v>41518</v>
      </c>
      <c r="E23" s="22">
        <f t="shared" si="0"/>
        <v>1290.59</v>
      </c>
      <c r="F23"/>
      <c r="G23"/>
    </row>
    <row r="24" spans="1:7" ht="14.25">
      <c r="A24" s="14">
        <v>41214</v>
      </c>
      <c r="B24" s="29">
        <v>833.41</v>
      </c>
      <c r="C24"/>
      <c r="D24" s="21">
        <f>LARGE($A$4:$A$65528,18)</f>
        <v>41548</v>
      </c>
      <c r="E24" s="22">
        <f t="shared" si="0"/>
        <v>1288.13</v>
      </c>
      <c r="F24"/>
      <c r="G24" s="10" t="s">
        <v>26</v>
      </c>
    </row>
    <row r="25" spans="1:7" ht="13.5">
      <c r="A25" s="14">
        <v>41244</v>
      </c>
      <c r="B25" s="29">
        <v>909.21</v>
      </c>
      <c r="C25"/>
      <c r="D25" s="21">
        <f>LARGE($A$4:$A$65528,17)</f>
        <v>41579</v>
      </c>
      <c r="E25" s="22">
        <f t="shared" si="0"/>
        <v>1347.56</v>
      </c>
      <c r="F25"/>
      <c r="G25"/>
    </row>
    <row r="26" spans="1:7" ht="13.5">
      <c r="A26" s="14">
        <v>41275</v>
      </c>
      <c r="B26" s="29">
        <v>981.48</v>
      </c>
      <c r="C26"/>
      <c r="D26" s="21">
        <f>LARGE($A$4:$A$65528,16)</f>
        <v>41609</v>
      </c>
      <c r="E26" s="22">
        <f t="shared" si="0"/>
        <v>1389.69</v>
      </c>
      <c r="F26"/>
      <c r="G26"/>
    </row>
    <row r="27" spans="1:7" ht="13.5">
      <c r="A27" s="14">
        <v>41306</v>
      </c>
      <c r="B27" s="29">
        <v>1031.01</v>
      </c>
      <c r="C27"/>
      <c r="D27" s="21">
        <f>LARGE($A$4:$A$65528,15)</f>
        <v>41640</v>
      </c>
      <c r="E27" s="22">
        <f t="shared" si="0"/>
        <v>1318.84</v>
      </c>
      <c r="F27"/>
      <c r="G27"/>
    </row>
    <row r="28" spans="1:7" ht="13.5">
      <c r="A28" s="14">
        <v>41334</v>
      </c>
      <c r="B28" s="29">
        <v>1106.65</v>
      </c>
      <c r="C28"/>
      <c r="D28" s="21">
        <f>LARGE($A$4:$A$65528,14)</f>
        <v>41671</v>
      </c>
      <c r="E28" s="22">
        <f t="shared" si="0"/>
        <v>1311.19</v>
      </c>
      <c r="F28"/>
      <c r="G28"/>
    </row>
    <row r="29" spans="1:7" ht="13.5">
      <c r="A29" s="14">
        <v>41365</v>
      </c>
      <c r="B29" s="29">
        <v>1248.57</v>
      </c>
      <c r="C29"/>
      <c r="D29" s="21">
        <f>LARGE($A$4:$A$65528,13)</f>
        <v>41699</v>
      </c>
      <c r="E29" s="22">
        <f t="shared" si="0"/>
        <v>1301.52</v>
      </c>
      <c r="F29"/>
      <c r="G29"/>
    </row>
    <row r="30" spans="1:7" ht="13.5">
      <c r="A30" s="14">
        <v>41395</v>
      </c>
      <c r="B30" s="29">
        <v>1216.28</v>
      </c>
      <c r="C30"/>
      <c r="D30" s="21">
        <f>LARGE($A$4:$A$65528,12)</f>
        <v>41730</v>
      </c>
      <c r="E30" s="22">
        <f t="shared" si="0"/>
        <v>1260.73</v>
      </c>
      <c r="F30"/>
      <c r="G30"/>
    </row>
    <row r="31" spans="1:7" ht="13.5">
      <c r="A31" s="14">
        <v>41426</v>
      </c>
      <c r="B31" s="29">
        <v>1213.8</v>
      </c>
      <c r="C31"/>
      <c r="D31" s="21">
        <f>LARGE($A$4:$A$65528,11)</f>
        <v>41760</v>
      </c>
      <c r="E31" s="22">
        <f t="shared" si="0"/>
        <v>1302.56</v>
      </c>
      <c r="F31"/>
      <c r="G31"/>
    </row>
    <row r="32" spans="1:7" ht="13.5">
      <c r="A32" s="14">
        <v>41456</v>
      </c>
      <c r="B32" s="29">
        <v>1214.95</v>
      </c>
      <c r="C32"/>
      <c r="D32" s="21">
        <f>LARGE($A$4:$A$65528,10)</f>
        <v>41791</v>
      </c>
      <c r="E32" s="22">
        <f t="shared" si="0"/>
        <v>1376.24</v>
      </c>
      <c r="F32"/>
      <c r="G32"/>
    </row>
    <row r="33" spans="1:7" ht="13.5">
      <c r="A33" s="14">
        <v>41487</v>
      </c>
      <c r="B33" s="29">
        <v>1184.83</v>
      </c>
      <c r="C33"/>
      <c r="D33" s="21">
        <f>LARGE($A$4:$A$65528,9)</f>
        <v>41821</v>
      </c>
      <c r="E33" s="22">
        <f t="shared" si="0"/>
        <v>1413.77</v>
      </c>
      <c r="F33"/>
      <c r="G33"/>
    </row>
    <row r="34" spans="1:7" ht="13.5">
      <c r="A34" s="14">
        <v>41518</v>
      </c>
      <c r="B34" s="29">
        <v>1290.59</v>
      </c>
      <c r="C34"/>
      <c r="D34" s="21">
        <f>LARGE($A$4:$A$65528,8)</f>
        <v>41852</v>
      </c>
      <c r="E34" s="22">
        <f t="shared" si="0"/>
        <v>1405.42</v>
      </c>
      <c r="F34"/>
      <c r="G34"/>
    </row>
    <row r="35" spans="1:7" ht="13.5">
      <c r="A35" s="14">
        <v>41548</v>
      </c>
      <c r="B35" s="29">
        <v>1288.13</v>
      </c>
      <c r="C35"/>
      <c r="D35" s="21">
        <f>LARGE($A$4:$A$65528,7)</f>
        <v>41883</v>
      </c>
      <c r="E35" s="22">
        <f t="shared" si="0"/>
        <v>1446.04</v>
      </c>
      <c r="F35"/>
      <c r="G35"/>
    </row>
    <row r="36" spans="1:7" ht="13.5">
      <c r="A36" s="14">
        <v>41579</v>
      </c>
      <c r="B36" s="29">
        <v>1347.56</v>
      </c>
      <c r="C36"/>
      <c r="D36" s="21">
        <f>LARGE($A$4:$A$65528,6)</f>
        <v>41913</v>
      </c>
      <c r="E36" s="22">
        <f t="shared" si="0"/>
        <v>1450.59</v>
      </c>
      <c r="F36"/>
      <c r="G36"/>
    </row>
    <row r="37" spans="1:7" ht="13.5">
      <c r="A37" s="14">
        <v>41609</v>
      </c>
      <c r="B37" s="29">
        <v>1389.69</v>
      </c>
      <c r="C37"/>
      <c r="D37" s="21">
        <f>LARGE($A$4:$A$65528,5)</f>
        <v>41944</v>
      </c>
      <c r="E37" s="22">
        <f t="shared" si="0"/>
        <v>1533.04</v>
      </c>
      <c r="F37"/>
      <c r="G37"/>
    </row>
    <row r="38" spans="1:7" ht="13.5">
      <c r="A38" s="14">
        <v>41640</v>
      </c>
      <c r="B38" s="29">
        <v>1318.84</v>
      </c>
      <c r="C38"/>
      <c r="D38" s="21">
        <f>LARGE($A$4:$A$65528,4)</f>
        <v>41974</v>
      </c>
      <c r="E38" s="22">
        <f t="shared" si="0"/>
        <v>1544.8</v>
      </c>
      <c r="F38"/>
      <c r="G38"/>
    </row>
    <row r="39" spans="1:7" ht="13.5">
      <c r="A39" s="14">
        <v>41671</v>
      </c>
      <c r="B39" s="29">
        <v>1311.19</v>
      </c>
      <c r="C39"/>
      <c r="D39" s="21">
        <f>LARGE($A$4:$A$65528,3)</f>
        <v>42005</v>
      </c>
      <c r="E39" s="22">
        <f t="shared" si="0"/>
        <v>1574.39</v>
      </c>
      <c r="F39"/>
      <c r="G39"/>
    </row>
    <row r="40" spans="1:7" ht="13.5">
      <c r="A40" s="14">
        <v>41699</v>
      </c>
      <c r="B40" s="29">
        <v>1301.52</v>
      </c>
      <c r="C40"/>
      <c r="D40" s="21">
        <f>LARGE($A$4:$A$65528,2)</f>
        <v>42036</v>
      </c>
      <c r="E40" s="22">
        <f t="shared" si="0"/>
        <v>1690.7</v>
      </c>
      <c r="F40"/>
      <c r="G40"/>
    </row>
    <row r="41" spans="1:7" ht="14.25" thickBot="1">
      <c r="A41" s="14">
        <v>41730</v>
      </c>
      <c r="B41" s="29">
        <v>1260.73</v>
      </c>
      <c r="C41"/>
      <c r="D41" s="23">
        <f>LARGE($A$4:$A$65528,1)</f>
        <v>42064</v>
      </c>
      <c r="E41" s="24">
        <f t="shared" si="0"/>
        <v>1717.78</v>
      </c>
      <c r="F41"/>
      <c r="G41"/>
    </row>
    <row r="42" spans="1:7" ht="13.5">
      <c r="A42" s="14">
        <v>41760</v>
      </c>
      <c r="B42" s="29">
        <v>1302.56</v>
      </c>
      <c r="C42"/>
      <c r="D42"/>
      <c r="E42"/>
      <c r="F42"/>
      <c r="G42"/>
    </row>
    <row r="43" spans="1:7" ht="13.5">
      <c r="A43" s="14">
        <v>41791</v>
      </c>
      <c r="B43" s="29">
        <v>1376.24</v>
      </c>
      <c r="C43"/>
      <c r="D43"/>
      <c r="E43"/>
      <c r="F43"/>
      <c r="G43"/>
    </row>
    <row r="44" spans="1:7" ht="13.5">
      <c r="A44" s="14">
        <v>41821</v>
      </c>
      <c r="B44" s="29">
        <v>1413.77</v>
      </c>
      <c r="C44"/>
      <c r="D44"/>
      <c r="E44"/>
      <c r="F44"/>
      <c r="G44"/>
    </row>
    <row r="45" spans="1:7" ht="13.5">
      <c r="A45" s="14">
        <v>41852</v>
      </c>
      <c r="B45" s="29">
        <v>1405.42</v>
      </c>
      <c r="C45"/>
      <c r="D45"/>
      <c r="E45"/>
      <c r="F45"/>
      <c r="G45"/>
    </row>
    <row r="46" spans="1:7" ht="13.5">
      <c r="A46" s="14">
        <v>41883</v>
      </c>
      <c r="B46" s="29">
        <v>1446.04</v>
      </c>
      <c r="C46"/>
      <c r="D46"/>
      <c r="E46"/>
      <c r="F46"/>
      <c r="G46"/>
    </row>
    <row r="47" spans="1:7" ht="13.5">
      <c r="A47" s="14">
        <v>41913</v>
      </c>
      <c r="B47" s="29">
        <v>1450.59</v>
      </c>
      <c r="C47"/>
      <c r="D47"/>
      <c r="E47"/>
      <c r="F47"/>
      <c r="G47"/>
    </row>
    <row r="48" spans="1:7" ht="13.5">
      <c r="A48" s="14">
        <v>41944</v>
      </c>
      <c r="B48" s="29">
        <v>1533.04</v>
      </c>
      <c r="C48"/>
      <c r="D48"/>
      <c r="E48"/>
      <c r="F48"/>
      <c r="G48"/>
    </row>
    <row r="49" spans="1:7" ht="13.5">
      <c r="A49" s="14">
        <v>41974</v>
      </c>
      <c r="B49" s="29">
        <v>1544.8</v>
      </c>
      <c r="C49"/>
      <c r="D49"/>
      <c r="E49"/>
      <c r="F49"/>
      <c r="G49"/>
    </row>
    <row r="50" spans="1:7" ht="13.5">
      <c r="A50" s="14">
        <v>42005</v>
      </c>
      <c r="B50" s="29">
        <v>1574.39</v>
      </c>
      <c r="C50"/>
      <c r="D50"/>
      <c r="E50"/>
      <c r="F50"/>
      <c r="G50"/>
    </row>
    <row r="51" spans="1:7" ht="13.5">
      <c r="A51" s="14">
        <v>42036</v>
      </c>
      <c r="B51" s="29">
        <v>1690.7</v>
      </c>
      <c r="C51"/>
      <c r="D51"/>
      <c r="E51"/>
      <c r="F51"/>
      <c r="G51"/>
    </row>
    <row r="52" spans="1:7" ht="14.25" thickBot="1">
      <c r="A52" s="15">
        <v>42064</v>
      </c>
      <c r="B52" s="16">
        <v>1717.78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/>
      <c r="B99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3.5">
      <c r="A167"/>
      <c r="B167"/>
      <c r="C167"/>
    </row>
    <row r="168" spans="1:3" ht="13.5">
      <c r="A168"/>
      <c r="B168"/>
      <c r="C168"/>
    </row>
    <row r="169" spans="1:3" ht="13.5">
      <c r="A169"/>
      <c r="B169"/>
      <c r="C169"/>
    </row>
    <row r="170" spans="1:3" ht="13.5">
      <c r="A170"/>
      <c r="B170"/>
      <c r="C170"/>
    </row>
    <row r="171" spans="1:3" ht="13.5">
      <c r="A171"/>
      <c r="B171"/>
      <c r="C171"/>
    </row>
    <row r="172" spans="1:3" ht="13.5">
      <c r="A172"/>
      <c r="B172"/>
      <c r="C17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17.140625" style="2" customWidth="1"/>
    <col min="3" max="3" width="8.42187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19</v>
      </c>
    </row>
    <row r="3" spans="1:7" ht="14.25" hidden="1" thickBot="1">
      <c r="A3" s="42"/>
      <c r="B3" s="31" t="s">
        <v>33</v>
      </c>
      <c r="C3"/>
      <c r="D3"/>
      <c r="E3"/>
      <c r="F3"/>
      <c r="G3"/>
    </row>
    <row r="4" spans="1:7" ht="15" thickBot="1">
      <c r="A4" s="13">
        <v>39448</v>
      </c>
      <c r="B4" s="28">
        <v>1078.85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1060.38</v>
      </c>
      <c r="C5"/>
      <c r="D5" s="25" t="s">
        <v>10</v>
      </c>
      <c r="E5" s="26" t="s">
        <v>19</v>
      </c>
      <c r="F5"/>
      <c r="G5"/>
    </row>
    <row r="6" spans="1:7" ht="13.5">
      <c r="A6" s="14">
        <v>39508</v>
      </c>
      <c r="B6" s="29">
        <v>968.06</v>
      </c>
      <c r="C6"/>
      <c r="D6" s="19">
        <f>LARGE($A$4:$A$65523,36)</f>
        <v>41000</v>
      </c>
      <c r="E6" s="20">
        <f aca="true" t="shared" si="0" ref="E6:E41">VLOOKUP(D6,$A$4:$B$65523,2,FALSE)</f>
        <v>625.98</v>
      </c>
      <c r="F6"/>
      <c r="G6"/>
    </row>
    <row r="7" spans="1:7" ht="13.5">
      <c r="A7" s="14">
        <v>39539</v>
      </c>
      <c r="B7" s="29">
        <v>1090.18</v>
      </c>
      <c r="C7"/>
      <c r="D7" s="19">
        <f>LARGE($A$4:$A$65523,35)</f>
        <v>41030</v>
      </c>
      <c r="E7" s="20">
        <f t="shared" si="0"/>
        <v>560.01</v>
      </c>
      <c r="F7"/>
      <c r="G7"/>
    </row>
    <row r="8" spans="1:7" ht="13.5">
      <c r="A8" s="14">
        <v>39569</v>
      </c>
      <c r="B8" s="29">
        <v>1128.34</v>
      </c>
      <c r="C8"/>
      <c r="D8" s="19">
        <f>LARGE($A$4:$A$65523,34)</f>
        <v>41061</v>
      </c>
      <c r="E8" s="20">
        <f t="shared" si="0"/>
        <v>599.45</v>
      </c>
      <c r="F8"/>
      <c r="G8"/>
    </row>
    <row r="9" spans="1:7" ht="13.5">
      <c r="A9" s="14">
        <v>39600</v>
      </c>
      <c r="B9" s="29">
        <v>1055.74</v>
      </c>
      <c r="C9"/>
      <c r="D9" s="19">
        <f>LARGE($A$4:$A$65523,33)</f>
        <v>41091</v>
      </c>
      <c r="E9" s="20">
        <f t="shared" si="0"/>
        <v>572.79</v>
      </c>
      <c r="F9"/>
      <c r="G9"/>
    </row>
    <row r="10" spans="1:7" ht="13.5">
      <c r="A10" s="14">
        <v>39630</v>
      </c>
      <c r="B10" s="29">
        <v>1042.16</v>
      </c>
      <c r="C10"/>
      <c r="D10" s="19">
        <f>LARGE($A$4:$A$65523,32)</f>
        <v>41122</v>
      </c>
      <c r="E10" s="20">
        <f t="shared" si="0"/>
        <v>568.98</v>
      </c>
      <c r="F10"/>
      <c r="G10"/>
    </row>
    <row r="11" spans="1:7" ht="13.5">
      <c r="A11" s="14">
        <v>39661</v>
      </c>
      <c r="B11" s="29">
        <v>1003.93</v>
      </c>
      <c r="C11"/>
      <c r="D11" s="19">
        <f>LARGE($A$4:$A$65523,31)</f>
        <v>41153</v>
      </c>
      <c r="E11" s="20">
        <f t="shared" si="0"/>
        <v>573.45</v>
      </c>
      <c r="F11"/>
      <c r="G11"/>
    </row>
    <row r="12" spans="1:7" ht="13.5">
      <c r="A12" s="14">
        <v>39692</v>
      </c>
      <c r="B12" s="29">
        <v>869.15</v>
      </c>
      <c r="C12"/>
      <c r="D12" s="19">
        <f>LARGE($A$4:$A$65523,30)</f>
        <v>41183</v>
      </c>
      <c r="E12" s="20">
        <f t="shared" si="0"/>
        <v>577.49</v>
      </c>
      <c r="F12"/>
      <c r="G12"/>
    </row>
    <row r="13" spans="1:7" ht="13.5">
      <c r="A13" s="14">
        <v>39722</v>
      </c>
      <c r="B13" s="29">
        <v>688.2</v>
      </c>
      <c r="C13"/>
      <c r="D13" s="21">
        <f>LARGE($A$4:$A$65523,29)</f>
        <v>41214</v>
      </c>
      <c r="E13" s="22">
        <f t="shared" si="0"/>
        <v>608.36</v>
      </c>
      <c r="F13"/>
      <c r="G13"/>
    </row>
    <row r="14" spans="1:7" ht="13.5">
      <c r="A14" s="14">
        <v>39753</v>
      </c>
      <c r="B14" s="29">
        <v>659.61</v>
      </c>
      <c r="C14"/>
      <c r="D14" s="21">
        <f>LARGE($A$4:$A$65523,28)</f>
        <v>41244</v>
      </c>
      <c r="E14" s="22">
        <f t="shared" si="0"/>
        <v>669.91</v>
      </c>
      <c r="F14"/>
      <c r="G14"/>
    </row>
    <row r="15" spans="1:7" ht="13.5">
      <c r="A15" s="14">
        <v>39783</v>
      </c>
      <c r="B15" s="29">
        <v>678.33</v>
      </c>
      <c r="C15"/>
      <c r="D15" s="21">
        <f>LARGE($A$4:$A$65523,27)</f>
        <v>41275</v>
      </c>
      <c r="E15" s="22">
        <f t="shared" si="0"/>
        <v>732.81</v>
      </c>
      <c r="F15"/>
      <c r="G15"/>
    </row>
    <row r="16" spans="1:7" ht="14.25" thickBot="1">
      <c r="A16" s="15">
        <v>39814</v>
      </c>
      <c r="B16" s="29"/>
      <c r="C16"/>
      <c r="D16" s="21">
        <f>LARGE($A$4:$A$65523,26)</f>
        <v>41306</v>
      </c>
      <c r="E16" s="22">
        <f t="shared" si="0"/>
        <v>761.15</v>
      </c>
      <c r="F16"/>
      <c r="G16"/>
    </row>
    <row r="17" spans="1:7" ht="13.5">
      <c r="A17" s="14">
        <v>41000</v>
      </c>
      <c r="B17" s="29">
        <v>625.98</v>
      </c>
      <c r="C17"/>
      <c r="D17" s="21">
        <f>LARGE($A$4:$A$65523,25)</f>
        <v>41334</v>
      </c>
      <c r="E17" s="22">
        <f t="shared" si="0"/>
        <v>805.94</v>
      </c>
      <c r="F17"/>
      <c r="G17"/>
    </row>
    <row r="18" spans="1:7" ht="13.5">
      <c r="A18" s="14">
        <v>41030</v>
      </c>
      <c r="B18" s="29">
        <v>560.01</v>
      </c>
      <c r="C18"/>
      <c r="D18" s="21">
        <f>LARGE($A$4:$A$65523,24)</f>
        <v>41365</v>
      </c>
      <c r="E18" s="22">
        <f t="shared" si="0"/>
        <v>908.72</v>
      </c>
      <c r="F18"/>
      <c r="G18"/>
    </row>
    <row r="19" spans="1:7" ht="13.5">
      <c r="A19" s="14">
        <v>41061</v>
      </c>
      <c r="B19" s="29">
        <v>599.45</v>
      </c>
      <c r="C19"/>
      <c r="D19" s="21">
        <f>LARGE($A$4:$A$65523,23)</f>
        <v>41395</v>
      </c>
      <c r="E19" s="22">
        <f t="shared" si="0"/>
        <v>887.74</v>
      </c>
      <c r="F19"/>
      <c r="G19"/>
    </row>
    <row r="20" spans="1:7" ht="13.5">
      <c r="A20" s="14">
        <v>41091</v>
      </c>
      <c r="B20" s="29">
        <v>572.79</v>
      </c>
      <c r="C20"/>
      <c r="D20" s="21">
        <f>LARGE($A$4:$A$65523,22)</f>
        <v>41426</v>
      </c>
      <c r="E20" s="22">
        <f t="shared" si="0"/>
        <v>888.11</v>
      </c>
      <c r="F20"/>
      <c r="G20"/>
    </row>
    <row r="21" spans="1:7" ht="13.5">
      <c r="A21" s="14">
        <v>41122</v>
      </c>
      <c r="B21" s="29">
        <v>568.98</v>
      </c>
      <c r="C21"/>
      <c r="D21" s="21">
        <f>LARGE($A$4:$A$65523,21)</f>
        <v>41456</v>
      </c>
      <c r="E21" s="22">
        <f t="shared" si="0"/>
        <v>885.48</v>
      </c>
      <c r="F21"/>
      <c r="G21"/>
    </row>
    <row r="22" spans="1:7" ht="13.5">
      <c r="A22" s="14">
        <v>41153</v>
      </c>
      <c r="B22" s="29">
        <v>573.45</v>
      </c>
      <c r="C22"/>
      <c r="D22" s="21">
        <f>LARGE($A$4:$A$65523,20)</f>
        <v>41487</v>
      </c>
      <c r="E22" s="22">
        <f t="shared" si="0"/>
        <v>865.06</v>
      </c>
      <c r="F22"/>
      <c r="G22"/>
    </row>
    <row r="23" spans="1:7" ht="13.5">
      <c r="A23" s="14">
        <v>41183</v>
      </c>
      <c r="B23" s="29">
        <v>577.49</v>
      </c>
      <c r="C23"/>
      <c r="D23" s="21">
        <f>LARGE($A$4:$A$65523,19)</f>
        <v>41518</v>
      </c>
      <c r="E23" s="22">
        <f t="shared" si="0"/>
        <v>931.78</v>
      </c>
      <c r="F23"/>
      <c r="G23"/>
    </row>
    <row r="24" spans="1:7" ht="14.25">
      <c r="A24" s="14">
        <v>41214</v>
      </c>
      <c r="B24" s="29">
        <v>608.36</v>
      </c>
      <c r="C24"/>
      <c r="D24" s="21">
        <f>LARGE($A$4:$A$65523,18)</f>
        <v>41548</v>
      </c>
      <c r="E24" s="22">
        <f t="shared" si="0"/>
        <v>931.99</v>
      </c>
      <c r="F24"/>
      <c r="G24" s="10" t="s">
        <v>26</v>
      </c>
    </row>
    <row r="25" spans="1:7" ht="13.5">
      <c r="A25" s="14">
        <v>41244</v>
      </c>
      <c r="B25" s="29">
        <v>669.91</v>
      </c>
      <c r="C25"/>
      <c r="D25" s="21">
        <f>LARGE($A$4:$A$65523,17)</f>
        <v>41579</v>
      </c>
      <c r="E25" s="22">
        <f t="shared" si="0"/>
        <v>984.48</v>
      </c>
      <c r="F25"/>
      <c r="G25"/>
    </row>
    <row r="26" spans="1:7" ht="13.5">
      <c r="A26" s="14">
        <v>41275</v>
      </c>
      <c r="B26" s="29">
        <v>732.81</v>
      </c>
      <c r="C26"/>
      <c r="D26" s="21">
        <f>LARGE($A$4:$A$65523,16)</f>
        <v>41609</v>
      </c>
      <c r="E26" s="22">
        <f t="shared" si="0"/>
        <v>1018.77</v>
      </c>
      <c r="F26"/>
      <c r="G26"/>
    </row>
    <row r="27" spans="1:7" ht="13.5">
      <c r="A27" s="14">
        <v>41306</v>
      </c>
      <c r="B27" s="29">
        <v>761.15</v>
      </c>
      <c r="C27"/>
      <c r="D27" s="21">
        <f>LARGE($A$4:$A$65523,15)</f>
        <v>41640</v>
      </c>
      <c r="E27" s="22">
        <f t="shared" si="0"/>
        <v>951.57</v>
      </c>
      <c r="F27"/>
      <c r="G27"/>
    </row>
    <row r="28" spans="1:7" ht="13.5">
      <c r="A28" s="14">
        <v>41334</v>
      </c>
      <c r="B28" s="29">
        <v>805.94</v>
      </c>
      <c r="C28"/>
      <c r="D28" s="21">
        <f>LARGE($A$4:$A$65523,14)</f>
        <v>41671</v>
      </c>
      <c r="E28" s="22">
        <f t="shared" si="0"/>
        <v>946.2</v>
      </c>
      <c r="F28"/>
      <c r="G28"/>
    </row>
    <row r="29" spans="1:7" ht="13.5">
      <c r="A29" s="14">
        <v>41365</v>
      </c>
      <c r="B29" s="29">
        <v>908.72</v>
      </c>
      <c r="C29"/>
      <c r="D29" s="21">
        <f>LARGE($A$4:$A$65523,13)</f>
        <v>41699</v>
      </c>
      <c r="E29" s="22">
        <f t="shared" si="0"/>
        <v>936.93</v>
      </c>
      <c r="F29"/>
      <c r="G29"/>
    </row>
    <row r="30" spans="1:7" ht="13.5">
      <c r="A30" s="14">
        <v>41395</v>
      </c>
      <c r="B30" s="29">
        <v>887.74</v>
      </c>
      <c r="C30"/>
      <c r="D30" s="21">
        <f>LARGE($A$4:$A$65523,12)</f>
        <v>41730</v>
      </c>
      <c r="E30" s="22">
        <f t="shared" si="0"/>
        <v>905.15</v>
      </c>
      <c r="F30"/>
      <c r="G30"/>
    </row>
    <row r="31" spans="1:7" ht="13.5">
      <c r="A31" s="14">
        <v>41426</v>
      </c>
      <c r="B31" s="29">
        <v>888.11</v>
      </c>
      <c r="C31"/>
      <c r="D31" s="21">
        <f>LARGE($A$4:$A$65523,11)</f>
        <v>41760</v>
      </c>
      <c r="E31" s="22">
        <f t="shared" si="0"/>
        <v>936.82</v>
      </c>
      <c r="F31"/>
      <c r="G31"/>
    </row>
    <row r="32" spans="1:7" ht="13.5">
      <c r="A32" s="14">
        <v>41456</v>
      </c>
      <c r="B32" s="29">
        <v>885.48</v>
      </c>
      <c r="C32"/>
      <c r="D32" s="21">
        <f>LARGE($A$4:$A$65523,10)</f>
        <v>41791</v>
      </c>
      <c r="E32" s="22">
        <f t="shared" si="0"/>
        <v>982.73</v>
      </c>
      <c r="F32"/>
      <c r="G32"/>
    </row>
    <row r="33" spans="1:7" ht="13.5">
      <c r="A33" s="14">
        <v>41487</v>
      </c>
      <c r="B33" s="29">
        <v>865.06</v>
      </c>
      <c r="C33"/>
      <c r="D33" s="21">
        <f>LARGE($A$4:$A$65523,9)</f>
        <v>41821</v>
      </c>
      <c r="E33" s="22">
        <f t="shared" si="0"/>
        <v>1003.82</v>
      </c>
      <c r="F33"/>
      <c r="G33"/>
    </row>
    <row r="34" spans="1:7" ht="13.5">
      <c r="A34" s="14">
        <v>41518</v>
      </c>
      <c r="B34" s="29">
        <v>931.78</v>
      </c>
      <c r="C34"/>
      <c r="D34" s="21">
        <f>LARGE($A$4:$A$65523,8)</f>
        <v>41852</v>
      </c>
      <c r="E34" s="22">
        <f t="shared" si="0"/>
        <v>992.47</v>
      </c>
      <c r="F34"/>
      <c r="G34"/>
    </row>
    <row r="35" spans="1:7" ht="13.5">
      <c r="A35" s="14">
        <v>41548</v>
      </c>
      <c r="B35" s="29">
        <v>931.99</v>
      </c>
      <c r="C35"/>
      <c r="D35" s="21">
        <f>LARGE($A$4:$A$65523,7)</f>
        <v>41883</v>
      </c>
      <c r="E35" s="22">
        <f t="shared" si="0"/>
        <v>1032.03</v>
      </c>
      <c r="F35"/>
      <c r="G35"/>
    </row>
    <row r="36" spans="1:7" ht="13.5">
      <c r="A36" s="14">
        <v>41579</v>
      </c>
      <c r="B36" s="29">
        <v>984.48</v>
      </c>
      <c r="C36"/>
      <c r="D36" s="21">
        <f>LARGE($A$4:$A$65523,6)</f>
        <v>41913</v>
      </c>
      <c r="E36" s="22">
        <f t="shared" si="0"/>
        <v>1039.81</v>
      </c>
      <c r="F36"/>
      <c r="G36"/>
    </row>
    <row r="37" spans="1:7" ht="13.5">
      <c r="A37" s="14">
        <v>41609</v>
      </c>
      <c r="B37" s="29">
        <v>1018.77</v>
      </c>
      <c r="C37"/>
      <c r="D37" s="21">
        <f>LARGE($A$4:$A$65523,5)</f>
        <v>41944</v>
      </c>
      <c r="E37" s="22">
        <f t="shared" si="0"/>
        <v>1102.21</v>
      </c>
      <c r="F37"/>
      <c r="G37"/>
    </row>
    <row r="38" spans="1:7" ht="13.5">
      <c r="A38" s="14">
        <v>41640</v>
      </c>
      <c r="B38" s="29">
        <v>951.57</v>
      </c>
      <c r="C38"/>
      <c r="D38" s="21">
        <f>LARGE($A$4:$A$65523,4)</f>
        <v>41974</v>
      </c>
      <c r="E38" s="22">
        <f t="shared" si="0"/>
        <v>1097.62</v>
      </c>
      <c r="F38"/>
      <c r="G38"/>
    </row>
    <row r="39" spans="1:7" ht="13.5">
      <c r="A39" s="14">
        <v>41671</v>
      </c>
      <c r="B39" s="29">
        <v>946.2</v>
      </c>
      <c r="C39"/>
      <c r="D39" s="21">
        <f>LARGE($A$4:$A$65523,3)</f>
        <v>42005</v>
      </c>
      <c r="E39" s="22">
        <f t="shared" si="0"/>
        <v>1103.52</v>
      </c>
      <c r="F39"/>
      <c r="G39"/>
    </row>
    <row r="40" spans="1:7" ht="13.5">
      <c r="A40" s="14">
        <v>41699</v>
      </c>
      <c r="B40" s="29">
        <v>936.93</v>
      </c>
      <c r="C40"/>
      <c r="D40" s="21">
        <f>LARGE($A$4:$A$65523,2)</f>
        <v>42036</v>
      </c>
      <c r="E40" s="22">
        <f t="shared" si="0"/>
        <v>1191.87</v>
      </c>
      <c r="F40"/>
      <c r="G40"/>
    </row>
    <row r="41" spans="1:7" ht="14.25" thickBot="1">
      <c r="A41" s="14">
        <v>41730</v>
      </c>
      <c r="B41" s="29">
        <v>905.15</v>
      </c>
      <c r="C41"/>
      <c r="D41" s="23">
        <f>LARGE($A$4:$A$65523,1)</f>
        <v>42064</v>
      </c>
      <c r="E41" s="24">
        <f t="shared" si="0"/>
        <v>1207.43</v>
      </c>
      <c r="F41"/>
      <c r="G41"/>
    </row>
    <row r="42" spans="1:7" ht="13.5">
      <c r="A42" s="14">
        <v>41760</v>
      </c>
      <c r="B42" s="29">
        <v>936.82</v>
      </c>
      <c r="C42"/>
      <c r="D42"/>
      <c r="E42"/>
      <c r="F42"/>
      <c r="G42"/>
    </row>
    <row r="43" spans="1:7" ht="13.5">
      <c r="A43" s="14">
        <v>41791</v>
      </c>
      <c r="B43" s="29">
        <v>982.73</v>
      </c>
      <c r="C43"/>
      <c r="D43"/>
      <c r="E43"/>
      <c r="F43"/>
      <c r="G43"/>
    </row>
    <row r="44" spans="1:7" ht="13.5">
      <c r="A44" s="14">
        <v>41821</v>
      </c>
      <c r="B44" s="29">
        <v>1003.82</v>
      </c>
      <c r="C44"/>
      <c r="D44"/>
      <c r="E44"/>
      <c r="F44"/>
      <c r="G44"/>
    </row>
    <row r="45" spans="1:7" ht="13.5">
      <c r="A45" s="14">
        <v>41852</v>
      </c>
      <c r="B45" s="29">
        <v>992.47</v>
      </c>
      <c r="C45"/>
      <c r="D45"/>
      <c r="E45"/>
      <c r="F45"/>
      <c r="G45"/>
    </row>
    <row r="46" spans="1:7" ht="13.5">
      <c r="A46" s="14">
        <v>41883</v>
      </c>
      <c r="B46" s="29">
        <v>1032.03</v>
      </c>
      <c r="C46"/>
      <c r="D46"/>
      <c r="E46"/>
      <c r="F46"/>
      <c r="G46"/>
    </row>
    <row r="47" spans="1:7" ht="13.5">
      <c r="A47" s="14">
        <v>41913</v>
      </c>
      <c r="B47" s="29">
        <v>1039.81</v>
      </c>
      <c r="C47"/>
      <c r="D47"/>
      <c r="E47"/>
      <c r="F47"/>
      <c r="G47"/>
    </row>
    <row r="48" spans="1:7" ht="13.5">
      <c r="A48" s="14">
        <v>41944</v>
      </c>
      <c r="B48" s="29">
        <v>1102.21</v>
      </c>
      <c r="C48"/>
      <c r="D48"/>
      <c r="E48"/>
      <c r="F48"/>
      <c r="G48"/>
    </row>
    <row r="49" spans="1:7" ht="13.5">
      <c r="A49" s="14">
        <v>41974</v>
      </c>
      <c r="B49" s="29">
        <v>1097.62</v>
      </c>
      <c r="C49"/>
      <c r="D49"/>
      <c r="E49"/>
      <c r="F49"/>
      <c r="G49"/>
    </row>
    <row r="50" spans="1:7" ht="13.5">
      <c r="A50" s="14">
        <v>42005</v>
      </c>
      <c r="B50" s="29">
        <v>1103.52</v>
      </c>
      <c r="C50"/>
      <c r="D50"/>
      <c r="E50"/>
      <c r="F50"/>
      <c r="G50"/>
    </row>
    <row r="51" spans="1:7" ht="13.5">
      <c r="A51" s="14">
        <v>42036</v>
      </c>
      <c r="B51" s="29">
        <v>1191.87</v>
      </c>
      <c r="C51"/>
      <c r="D51"/>
      <c r="E51"/>
      <c r="F51"/>
      <c r="G51"/>
    </row>
    <row r="52" spans="1:7" ht="14.25" thickBot="1">
      <c r="A52" s="15">
        <v>42064</v>
      </c>
      <c r="B52" s="16">
        <v>1207.43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/>
      <c r="B99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3.5">
      <c r="A167"/>
      <c r="B167"/>
      <c r="C16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2" customWidth="1"/>
    <col min="2" max="2" width="18.140625" style="2" customWidth="1"/>
    <col min="3" max="3" width="8.42187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4.75" thickBot="1">
      <c r="A2" s="26" t="s">
        <v>10</v>
      </c>
      <c r="B2" s="26" t="s">
        <v>20</v>
      </c>
    </row>
    <row r="3" spans="1:7" ht="14.25" hidden="1" thickBot="1">
      <c r="A3" s="42"/>
      <c r="B3" s="31" t="s">
        <v>34</v>
      </c>
      <c r="C3"/>
      <c r="D3"/>
      <c r="E3"/>
      <c r="F3"/>
      <c r="G3"/>
    </row>
    <row r="4" spans="1:7" ht="15" thickBot="1">
      <c r="A4" s="13">
        <v>39448</v>
      </c>
      <c r="B4" s="28">
        <v>1288.69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1267.29</v>
      </c>
      <c r="C5"/>
      <c r="D5" s="25" t="s">
        <v>10</v>
      </c>
      <c r="E5" s="26" t="s">
        <v>20</v>
      </c>
      <c r="F5"/>
      <c r="G5"/>
    </row>
    <row r="6" spans="1:7" ht="13.5">
      <c r="A6" s="14">
        <v>39508</v>
      </c>
      <c r="B6" s="29">
        <v>1159.29</v>
      </c>
      <c r="C6"/>
      <c r="D6" s="19">
        <f>LARGE($A$4:$A$65526,36)</f>
        <v>41000</v>
      </c>
      <c r="E6" s="20">
        <f aca="true" t="shared" si="0" ref="E6:E41">VLOOKUP(D6,$A$4:$B$65526,2,FALSE)</f>
        <v>760.94</v>
      </c>
      <c r="F6"/>
      <c r="G6"/>
    </row>
    <row r="7" spans="1:7" ht="13.5">
      <c r="A7" s="14">
        <v>39539</v>
      </c>
      <c r="B7" s="29">
        <v>1300.62</v>
      </c>
      <c r="C7"/>
      <c r="D7" s="19">
        <f>LARGE($A$4:$A$65526,35)</f>
        <v>41030</v>
      </c>
      <c r="E7" s="20">
        <f t="shared" si="0"/>
        <v>680.75</v>
      </c>
      <c r="F7"/>
      <c r="G7"/>
    </row>
    <row r="8" spans="1:7" ht="13.5">
      <c r="A8" s="14">
        <v>39569</v>
      </c>
      <c r="B8" s="29">
        <v>1347.55</v>
      </c>
      <c r="C8"/>
      <c r="D8" s="19">
        <f>LARGE($A$4:$A$65526,34)</f>
        <v>41061</v>
      </c>
      <c r="E8" s="20">
        <f t="shared" si="0"/>
        <v>728.52</v>
      </c>
      <c r="F8"/>
      <c r="G8"/>
    </row>
    <row r="9" spans="1:7" ht="13.5">
      <c r="A9" s="14">
        <v>39600</v>
      </c>
      <c r="B9" s="29">
        <v>1262.05</v>
      </c>
      <c r="C9"/>
      <c r="D9" s="19">
        <f>LARGE($A$4:$A$65526,33)</f>
        <v>41091</v>
      </c>
      <c r="E9" s="20">
        <f t="shared" si="0"/>
        <v>696.51</v>
      </c>
      <c r="F9"/>
      <c r="G9"/>
    </row>
    <row r="10" spans="1:7" ht="13.5">
      <c r="A10" s="14">
        <v>39630</v>
      </c>
      <c r="B10" s="29">
        <v>1246.19</v>
      </c>
      <c r="C10"/>
      <c r="D10" s="19">
        <f>LARGE($A$4:$A$65526,32)</f>
        <v>41122</v>
      </c>
      <c r="E10" s="20">
        <f t="shared" si="0"/>
        <v>692</v>
      </c>
      <c r="F10"/>
      <c r="G10"/>
    </row>
    <row r="11" spans="1:7" ht="13.5">
      <c r="A11" s="14">
        <v>39661</v>
      </c>
      <c r="B11" s="29">
        <v>1199.99</v>
      </c>
      <c r="C11"/>
      <c r="D11" s="19">
        <f>LARGE($A$4:$A$65526,31)</f>
        <v>41153</v>
      </c>
      <c r="E11" s="20">
        <f t="shared" si="0"/>
        <v>697.48</v>
      </c>
      <c r="F11"/>
      <c r="G11"/>
    </row>
    <row r="12" spans="1:7" ht="13.5">
      <c r="A12" s="14">
        <v>39692</v>
      </c>
      <c r="B12" s="29">
        <v>1039.08</v>
      </c>
      <c r="C12"/>
      <c r="D12" s="19">
        <f>LARGE($A$4:$A$65526,30)</f>
        <v>41183</v>
      </c>
      <c r="E12" s="20">
        <f t="shared" si="0"/>
        <v>702.25</v>
      </c>
      <c r="F12"/>
      <c r="G12"/>
    </row>
    <row r="13" spans="1:7" ht="13.5">
      <c r="A13" s="14">
        <v>39722</v>
      </c>
      <c r="B13" s="29">
        <v>825.69</v>
      </c>
      <c r="C13"/>
      <c r="D13" s="21">
        <f>LARGE($A$4:$A$65526,29)</f>
        <v>41214</v>
      </c>
      <c r="E13" s="22">
        <f t="shared" si="0"/>
        <v>739.44</v>
      </c>
      <c r="F13"/>
      <c r="G13"/>
    </row>
    <row r="14" spans="1:7" ht="13.5">
      <c r="A14" s="14">
        <v>39753</v>
      </c>
      <c r="B14" s="29">
        <v>794.17</v>
      </c>
      <c r="C14"/>
      <c r="D14" s="21">
        <f>LARGE($A$4:$A$65526,28)</f>
        <v>41244</v>
      </c>
      <c r="E14" s="22">
        <f t="shared" si="0"/>
        <v>813.87</v>
      </c>
      <c r="F14"/>
      <c r="G14"/>
    </row>
    <row r="15" spans="1:7" ht="13.5">
      <c r="A15" s="14">
        <v>39783</v>
      </c>
      <c r="B15" s="29">
        <v>817.09</v>
      </c>
      <c r="C15"/>
      <c r="D15" s="21">
        <f>LARGE($A$4:$A$65526,27)</f>
        <v>41275</v>
      </c>
      <c r="E15" s="22">
        <f t="shared" si="0"/>
        <v>890.01</v>
      </c>
      <c r="F15"/>
      <c r="G15"/>
    </row>
    <row r="16" spans="1:7" ht="14.25" thickBot="1">
      <c r="A16" s="15">
        <v>39814</v>
      </c>
      <c r="B16" s="29"/>
      <c r="C16"/>
      <c r="D16" s="21">
        <f>LARGE($A$4:$A$65526,26)</f>
        <v>41306</v>
      </c>
      <c r="E16" s="22">
        <f t="shared" si="0"/>
        <v>923.83</v>
      </c>
      <c r="F16"/>
      <c r="G16"/>
    </row>
    <row r="17" spans="1:7" ht="13.5">
      <c r="A17" s="14">
        <v>41000</v>
      </c>
      <c r="B17" s="29">
        <v>760.94</v>
      </c>
      <c r="C17"/>
      <c r="D17" s="21">
        <f>LARGE($A$4:$A$65526,25)</f>
        <v>41334</v>
      </c>
      <c r="E17" s="22">
        <f t="shared" si="0"/>
        <v>979.3</v>
      </c>
      <c r="F17"/>
      <c r="G17"/>
    </row>
    <row r="18" spans="1:7" ht="13.5">
      <c r="A18" s="14">
        <v>41030</v>
      </c>
      <c r="B18" s="29">
        <v>680.75</v>
      </c>
      <c r="C18"/>
      <c r="D18" s="21">
        <f>LARGE($A$4:$A$65526,24)</f>
        <v>41365</v>
      </c>
      <c r="E18" s="22">
        <f t="shared" si="0"/>
        <v>1103.17</v>
      </c>
      <c r="F18"/>
      <c r="G18"/>
    </row>
    <row r="19" spans="1:7" ht="13.5">
      <c r="A19" s="14">
        <v>41061</v>
      </c>
      <c r="B19" s="29">
        <v>728.52</v>
      </c>
      <c r="C19"/>
      <c r="D19" s="21">
        <f>LARGE($A$4:$A$65526,23)</f>
        <v>41395</v>
      </c>
      <c r="E19" s="22">
        <f t="shared" si="0"/>
        <v>1076.18</v>
      </c>
      <c r="F19"/>
      <c r="G19"/>
    </row>
    <row r="20" spans="1:7" ht="13.5">
      <c r="A20" s="14">
        <v>41091</v>
      </c>
      <c r="B20" s="29">
        <v>696.51</v>
      </c>
      <c r="C20"/>
      <c r="D20" s="21">
        <f>LARGE($A$4:$A$65526,22)</f>
        <v>41426</v>
      </c>
      <c r="E20" s="22">
        <f t="shared" si="0"/>
        <v>1075.06</v>
      </c>
      <c r="F20"/>
      <c r="G20"/>
    </row>
    <row r="21" spans="1:7" ht="13.5">
      <c r="A21" s="14">
        <v>41122</v>
      </c>
      <c r="B21" s="29">
        <v>692</v>
      </c>
      <c r="C21"/>
      <c r="D21" s="21">
        <f>LARGE($A$4:$A$65526,21)</f>
        <v>41456</v>
      </c>
      <c r="E21" s="22">
        <f t="shared" si="0"/>
        <v>1072.63</v>
      </c>
      <c r="F21"/>
      <c r="G21"/>
    </row>
    <row r="22" spans="1:7" ht="13.5">
      <c r="A22" s="14">
        <v>41153</v>
      </c>
      <c r="B22" s="29">
        <v>697.48</v>
      </c>
      <c r="C22"/>
      <c r="D22" s="21">
        <f>LARGE($A$4:$A$65526,20)</f>
        <v>41487</v>
      </c>
      <c r="E22" s="22">
        <f t="shared" si="0"/>
        <v>1048.29</v>
      </c>
      <c r="F22"/>
      <c r="G22"/>
    </row>
    <row r="23" spans="1:7" ht="13.5">
      <c r="A23" s="14">
        <v>41183</v>
      </c>
      <c r="B23" s="29">
        <v>702.25</v>
      </c>
      <c r="C23"/>
      <c r="D23" s="21">
        <f>LARGE($A$4:$A$65526,19)</f>
        <v>41518</v>
      </c>
      <c r="E23" s="22">
        <f t="shared" si="0"/>
        <v>1130.53</v>
      </c>
      <c r="F23"/>
      <c r="G23"/>
    </row>
    <row r="24" spans="1:7" ht="14.25">
      <c r="A24" s="14">
        <v>41214</v>
      </c>
      <c r="B24" s="29">
        <v>739.44</v>
      </c>
      <c r="C24"/>
      <c r="D24" s="21">
        <f>LARGE($A$4:$A$65526,18)</f>
        <v>41548</v>
      </c>
      <c r="E24" s="22">
        <f t="shared" si="0"/>
        <v>1130.45</v>
      </c>
      <c r="F24"/>
      <c r="G24" s="10" t="s">
        <v>26</v>
      </c>
    </row>
    <row r="25" spans="1:7" ht="13.5">
      <c r="A25" s="14">
        <v>41244</v>
      </c>
      <c r="B25" s="29">
        <v>813.87</v>
      </c>
      <c r="C25"/>
      <c r="D25" s="21">
        <f>LARGE($A$4:$A$65526,17)</f>
        <v>41579</v>
      </c>
      <c r="E25" s="22">
        <f t="shared" si="0"/>
        <v>1192.39</v>
      </c>
      <c r="F25"/>
      <c r="G25"/>
    </row>
    <row r="26" spans="1:7" ht="13.5">
      <c r="A26" s="14">
        <v>41275</v>
      </c>
      <c r="B26" s="29">
        <v>890.01</v>
      </c>
      <c r="C26"/>
      <c r="D26" s="21">
        <f>LARGE($A$4:$A$65526,16)</f>
        <v>41609</v>
      </c>
      <c r="E26" s="22">
        <f t="shared" si="0"/>
        <v>1233.71</v>
      </c>
      <c r="F26"/>
      <c r="G26"/>
    </row>
    <row r="27" spans="1:7" ht="13.5">
      <c r="A27" s="14">
        <v>41306</v>
      </c>
      <c r="B27" s="29">
        <v>923.83</v>
      </c>
      <c r="C27"/>
      <c r="D27" s="21">
        <f>LARGE($A$4:$A$65526,15)</f>
        <v>41640</v>
      </c>
      <c r="E27" s="22">
        <f t="shared" si="0"/>
        <v>1154.91</v>
      </c>
      <c r="F27"/>
      <c r="G27"/>
    </row>
    <row r="28" spans="1:7" ht="13.5">
      <c r="A28" s="14">
        <v>41334</v>
      </c>
      <c r="B28" s="29">
        <v>979.3</v>
      </c>
      <c r="C28"/>
      <c r="D28" s="21">
        <f>LARGE($A$4:$A$65526,14)</f>
        <v>41671</v>
      </c>
      <c r="E28" s="22">
        <f t="shared" si="0"/>
        <v>1146.88</v>
      </c>
      <c r="F28"/>
      <c r="G28"/>
    </row>
    <row r="29" spans="1:7" ht="13.5">
      <c r="A29" s="14">
        <v>41365</v>
      </c>
      <c r="B29" s="29">
        <v>1103.17</v>
      </c>
      <c r="C29"/>
      <c r="D29" s="21">
        <f>LARGE($A$4:$A$65526,13)</f>
        <v>41699</v>
      </c>
      <c r="E29" s="22">
        <f t="shared" si="0"/>
        <v>1137.42</v>
      </c>
      <c r="F29"/>
      <c r="G29"/>
    </row>
    <row r="30" spans="1:7" ht="13.5">
      <c r="A30" s="14">
        <v>41395</v>
      </c>
      <c r="B30" s="29">
        <v>1076.18</v>
      </c>
      <c r="C30"/>
      <c r="D30" s="21">
        <f>LARGE($A$4:$A$65526,12)</f>
        <v>41730</v>
      </c>
      <c r="E30" s="22">
        <f t="shared" si="0"/>
        <v>1099.18</v>
      </c>
      <c r="F30"/>
      <c r="G30"/>
    </row>
    <row r="31" spans="1:7" ht="13.5">
      <c r="A31" s="14">
        <v>41426</v>
      </c>
      <c r="B31" s="29">
        <v>1075.06</v>
      </c>
      <c r="C31"/>
      <c r="D31" s="21">
        <f>LARGE($A$4:$A$65526,11)</f>
        <v>41760</v>
      </c>
      <c r="E31" s="22">
        <f t="shared" si="0"/>
        <v>1136.72</v>
      </c>
      <c r="F31"/>
      <c r="G31"/>
    </row>
    <row r="32" spans="1:7" ht="13.5">
      <c r="A32" s="14">
        <v>41456</v>
      </c>
      <c r="B32" s="29">
        <v>1072.63</v>
      </c>
      <c r="C32"/>
      <c r="D32" s="21">
        <f>LARGE($A$4:$A$65526,10)</f>
        <v>41791</v>
      </c>
      <c r="E32" s="22">
        <f t="shared" si="0"/>
        <v>1193.87</v>
      </c>
      <c r="F32"/>
      <c r="G32"/>
    </row>
    <row r="33" spans="1:7" ht="13.5">
      <c r="A33" s="14">
        <v>41487</v>
      </c>
      <c r="B33" s="29">
        <v>1048.29</v>
      </c>
      <c r="C33"/>
      <c r="D33" s="21">
        <f>LARGE($A$4:$A$65526,9)</f>
        <v>41821</v>
      </c>
      <c r="E33" s="22">
        <f t="shared" si="0"/>
        <v>1219.05</v>
      </c>
      <c r="F33"/>
      <c r="G33"/>
    </row>
    <row r="34" spans="1:7" ht="13.5">
      <c r="A34" s="14">
        <v>41518</v>
      </c>
      <c r="B34" s="29">
        <v>1130.53</v>
      </c>
      <c r="C34"/>
      <c r="D34" s="21">
        <f>LARGE($A$4:$A$65526,8)</f>
        <v>41852</v>
      </c>
      <c r="E34" s="22">
        <f t="shared" si="0"/>
        <v>1206.9</v>
      </c>
      <c r="F34"/>
      <c r="G34"/>
    </row>
    <row r="35" spans="1:7" ht="13.5">
      <c r="A35" s="14">
        <v>41548</v>
      </c>
      <c r="B35" s="29">
        <v>1130.45</v>
      </c>
      <c r="C35"/>
      <c r="D35" s="21">
        <f>LARGE($A$4:$A$65526,7)</f>
        <v>41883</v>
      </c>
      <c r="E35" s="22">
        <f t="shared" si="0"/>
        <v>1253.03</v>
      </c>
      <c r="F35"/>
      <c r="G35"/>
    </row>
    <row r="36" spans="1:7" ht="13.5">
      <c r="A36" s="14">
        <v>41579</v>
      </c>
      <c r="B36" s="29">
        <v>1192.39</v>
      </c>
      <c r="C36"/>
      <c r="D36" s="21">
        <f>LARGE($A$4:$A$65526,6)</f>
        <v>41913</v>
      </c>
      <c r="E36" s="22">
        <f t="shared" si="0"/>
        <v>1260.67</v>
      </c>
      <c r="F36"/>
      <c r="G36"/>
    </row>
    <row r="37" spans="1:7" ht="13.5">
      <c r="A37" s="14">
        <v>41609</v>
      </c>
      <c r="B37" s="29">
        <v>1233.71</v>
      </c>
      <c r="C37"/>
      <c r="D37" s="21">
        <f>LARGE($A$4:$A$65526,5)</f>
        <v>41944</v>
      </c>
      <c r="E37" s="22">
        <f t="shared" si="0"/>
        <v>1334.23</v>
      </c>
      <c r="F37"/>
      <c r="G37"/>
    </row>
    <row r="38" spans="1:7" ht="13.5">
      <c r="A38" s="14">
        <v>41640</v>
      </c>
      <c r="B38" s="29">
        <v>1154.91</v>
      </c>
      <c r="C38"/>
      <c r="D38" s="21">
        <f>LARGE($A$4:$A$65526,4)</f>
        <v>41974</v>
      </c>
      <c r="E38" s="22">
        <f t="shared" si="0"/>
        <v>1330.84</v>
      </c>
      <c r="F38"/>
      <c r="G38"/>
    </row>
    <row r="39" spans="1:7" ht="13.5">
      <c r="A39" s="14">
        <v>41671</v>
      </c>
      <c r="B39" s="29">
        <v>1146.88</v>
      </c>
      <c r="C39"/>
      <c r="D39" s="21">
        <f>LARGE($A$4:$A$65526,3)</f>
        <v>42005</v>
      </c>
      <c r="E39" s="22">
        <f t="shared" si="0"/>
        <v>1338.09</v>
      </c>
      <c r="F39"/>
      <c r="G39"/>
    </row>
    <row r="40" spans="1:7" ht="13.5">
      <c r="A40" s="14">
        <v>41699</v>
      </c>
      <c r="B40" s="29">
        <v>1137.42</v>
      </c>
      <c r="C40"/>
      <c r="D40" s="21">
        <f>LARGE($A$4:$A$65526,2)</f>
        <v>42036</v>
      </c>
      <c r="E40" s="22">
        <f t="shared" si="0"/>
        <v>1442.41</v>
      </c>
      <c r="F40"/>
      <c r="G40"/>
    </row>
    <row r="41" spans="1:7" ht="14.25" thickBot="1">
      <c r="A41" s="14">
        <v>41730</v>
      </c>
      <c r="B41" s="29">
        <v>1099.18</v>
      </c>
      <c r="C41"/>
      <c r="D41" s="23">
        <f>LARGE($A$4:$A$65526,1)</f>
        <v>42064</v>
      </c>
      <c r="E41" s="24">
        <f t="shared" si="0"/>
        <v>1461.13</v>
      </c>
      <c r="F41"/>
      <c r="G41"/>
    </row>
    <row r="42" spans="1:7" ht="13.5">
      <c r="A42" s="14">
        <v>41760</v>
      </c>
      <c r="B42" s="29">
        <v>1136.72</v>
      </c>
      <c r="C42"/>
      <c r="D42"/>
      <c r="E42"/>
      <c r="F42"/>
      <c r="G42"/>
    </row>
    <row r="43" spans="1:7" ht="13.5">
      <c r="A43" s="14">
        <v>41791</v>
      </c>
      <c r="B43" s="29">
        <v>1193.87</v>
      </c>
      <c r="C43"/>
      <c r="D43"/>
      <c r="E43"/>
      <c r="F43"/>
      <c r="G43"/>
    </row>
    <row r="44" spans="1:7" ht="13.5">
      <c r="A44" s="14">
        <v>41821</v>
      </c>
      <c r="B44" s="29">
        <v>1219.05</v>
      </c>
      <c r="C44"/>
      <c r="D44"/>
      <c r="E44"/>
      <c r="F44"/>
      <c r="G44"/>
    </row>
    <row r="45" spans="1:7" ht="13.5">
      <c r="A45" s="14">
        <v>41852</v>
      </c>
      <c r="B45" s="29">
        <v>1206.9</v>
      </c>
      <c r="C45"/>
      <c r="D45"/>
      <c r="E45"/>
      <c r="F45"/>
      <c r="G45"/>
    </row>
    <row r="46" spans="1:7" ht="13.5">
      <c r="A46" s="14">
        <v>41883</v>
      </c>
      <c r="B46" s="29">
        <v>1253.03</v>
      </c>
      <c r="C46"/>
      <c r="D46"/>
      <c r="E46"/>
      <c r="F46"/>
      <c r="G46"/>
    </row>
    <row r="47" spans="1:7" ht="13.5">
      <c r="A47" s="14">
        <v>41913</v>
      </c>
      <c r="B47" s="29">
        <v>1260.67</v>
      </c>
      <c r="C47"/>
      <c r="D47"/>
      <c r="E47"/>
      <c r="F47"/>
      <c r="G47"/>
    </row>
    <row r="48" spans="1:7" ht="13.5">
      <c r="A48" s="14">
        <v>41944</v>
      </c>
      <c r="B48" s="29">
        <v>1334.23</v>
      </c>
      <c r="C48"/>
      <c r="D48"/>
      <c r="E48"/>
      <c r="F48"/>
      <c r="G48"/>
    </row>
    <row r="49" spans="1:7" ht="13.5">
      <c r="A49" s="14">
        <v>41974</v>
      </c>
      <c r="B49" s="29">
        <v>1330.84</v>
      </c>
      <c r="C49"/>
      <c r="D49"/>
      <c r="E49"/>
      <c r="F49"/>
      <c r="G49"/>
    </row>
    <row r="50" spans="1:7" ht="13.5">
      <c r="A50" s="14">
        <v>42005</v>
      </c>
      <c r="B50" s="29">
        <v>1338.09</v>
      </c>
      <c r="C50"/>
      <c r="D50"/>
      <c r="E50"/>
      <c r="F50"/>
      <c r="G50"/>
    </row>
    <row r="51" spans="1:7" ht="13.5">
      <c r="A51" s="14">
        <v>42036</v>
      </c>
      <c r="B51" s="29">
        <v>1442.41</v>
      </c>
      <c r="C51"/>
      <c r="D51"/>
      <c r="E51"/>
      <c r="F51"/>
      <c r="G51"/>
    </row>
    <row r="52" spans="1:7" ht="14.25" thickBot="1">
      <c r="A52" s="15">
        <v>42064</v>
      </c>
      <c r="B52" s="16">
        <v>1461.13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/>
      <c r="B99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3.5">
      <c r="A167"/>
      <c r="B167"/>
      <c r="C167"/>
    </row>
    <row r="168" spans="1:3" ht="13.5">
      <c r="A168"/>
      <c r="B168"/>
      <c r="C168"/>
    </row>
    <row r="169" spans="1:3" ht="13.5">
      <c r="A169"/>
      <c r="B169"/>
      <c r="C169"/>
    </row>
    <row r="170" spans="1:3" ht="13.5">
      <c r="A170"/>
      <c r="B170"/>
      <c r="C17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7109375" style="2" customWidth="1"/>
    <col min="2" max="2" width="18.421875" style="2" customWidth="1"/>
    <col min="3" max="3" width="8.421875" style="2" customWidth="1"/>
    <col min="4" max="5" width="9.00390625" style="2" customWidth="1"/>
    <col min="6" max="6" width="6.57421875" style="2" customWidth="1"/>
    <col min="7" max="16384" width="9.00390625" style="2" customWidth="1"/>
  </cols>
  <sheetData>
    <row r="1" ht="14.25" thickBot="1">
      <c r="A1" s="3" t="s">
        <v>9</v>
      </c>
    </row>
    <row r="2" spans="1:2" ht="22.5" customHeight="1" thickBot="1">
      <c r="A2" s="26" t="s">
        <v>10</v>
      </c>
      <c r="B2" s="26" t="s">
        <v>22</v>
      </c>
    </row>
    <row r="3" spans="1:7" ht="14.25" hidden="1" thickBot="1">
      <c r="A3" s="42"/>
      <c r="B3" s="31" t="s">
        <v>35</v>
      </c>
      <c r="C3"/>
      <c r="D3"/>
      <c r="E3"/>
      <c r="F3"/>
      <c r="G3"/>
    </row>
    <row r="4" spans="1:7" ht="15" thickBot="1">
      <c r="A4" s="13">
        <v>39448</v>
      </c>
      <c r="B4" s="28">
        <v>1174.56</v>
      </c>
      <c r="C4"/>
      <c r="D4" s="17" t="s">
        <v>24</v>
      </c>
      <c r="E4" s="18"/>
      <c r="F4"/>
      <c r="G4" s="10" t="s">
        <v>16</v>
      </c>
    </row>
    <row r="5" spans="1:7" ht="24.75" thickBot="1">
      <c r="A5" s="14">
        <v>39479</v>
      </c>
      <c r="B5" s="29">
        <v>1164.43</v>
      </c>
      <c r="C5"/>
      <c r="D5" s="25" t="s">
        <v>10</v>
      </c>
      <c r="E5" s="26" t="s">
        <v>22</v>
      </c>
      <c r="F5"/>
      <c r="G5"/>
    </row>
    <row r="6" spans="1:7" ht="13.5">
      <c r="A6" s="14">
        <v>39508</v>
      </c>
      <c r="B6" s="29">
        <v>1105.3</v>
      </c>
      <c r="C6"/>
      <c r="D6" s="19">
        <f>LARGE($A$4:$A$65528,36)</f>
        <v>41000</v>
      </c>
      <c r="E6" s="20">
        <f aca="true" t="shared" si="0" ref="E6:E41">VLOOKUP(D6,$A$4:$B$65528,2,FALSE)</f>
        <v>955.4</v>
      </c>
      <c r="F6"/>
      <c r="G6"/>
    </row>
    <row r="7" spans="1:7" ht="13.5">
      <c r="A7" s="14">
        <v>39539</v>
      </c>
      <c r="B7" s="29">
        <v>1166.18</v>
      </c>
      <c r="C7"/>
      <c r="D7" s="19">
        <f>LARGE($A$4:$A$65528,35)</f>
        <v>41030</v>
      </c>
      <c r="E7" s="20">
        <f t="shared" si="0"/>
        <v>854.32</v>
      </c>
      <c r="F7"/>
      <c r="G7"/>
    </row>
    <row r="8" spans="1:7" ht="13.5">
      <c r="A8" s="14">
        <v>39569</v>
      </c>
      <c r="B8" s="29">
        <v>1229.45</v>
      </c>
      <c r="C8"/>
      <c r="D8" s="19">
        <f>LARGE($A$4:$A$65528,34)</f>
        <v>41061</v>
      </c>
      <c r="E8" s="20">
        <f t="shared" si="0"/>
        <v>913.37</v>
      </c>
      <c r="F8"/>
      <c r="G8"/>
    </row>
    <row r="9" spans="1:7" ht="13.5">
      <c r="A9" s="14">
        <v>39600</v>
      </c>
      <c r="B9" s="29">
        <v>1178.45</v>
      </c>
      <c r="C9"/>
      <c r="D9" s="19">
        <f>LARGE($A$4:$A$65528,33)</f>
        <v>41091</v>
      </c>
      <c r="E9" s="20">
        <f t="shared" si="0"/>
        <v>879.05</v>
      </c>
      <c r="F9"/>
      <c r="G9"/>
    </row>
    <row r="10" spans="1:7" ht="13.5">
      <c r="A10" s="14">
        <v>39630</v>
      </c>
      <c r="B10" s="29">
        <v>1170.07</v>
      </c>
      <c r="C10"/>
      <c r="D10" s="19">
        <f>LARGE($A$4:$A$65528,32)</f>
        <v>41122</v>
      </c>
      <c r="E10" s="20">
        <f t="shared" si="0"/>
        <v>876.14</v>
      </c>
      <c r="F10"/>
      <c r="G10"/>
    </row>
    <row r="11" spans="1:7" ht="13.5">
      <c r="A11" s="14">
        <v>39661</v>
      </c>
      <c r="B11" s="29">
        <v>1114.67</v>
      </c>
      <c r="C11"/>
      <c r="D11" s="19">
        <f>LARGE($A$4:$A$65528,31)</f>
        <v>41153</v>
      </c>
      <c r="E11" s="20">
        <f t="shared" si="0"/>
        <v>883.55</v>
      </c>
      <c r="F11"/>
      <c r="G11"/>
    </row>
    <row r="12" spans="1:7" ht="13.5">
      <c r="A12" s="14">
        <v>39692</v>
      </c>
      <c r="B12" s="29">
        <v>975.7</v>
      </c>
      <c r="C12"/>
      <c r="D12" s="19">
        <f>LARGE($A$4:$A$65528,30)</f>
        <v>41183</v>
      </c>
      <c r="E12" s="20">
        <f t="shared" si="0"/>
        <v>885.99</v>
      </c>
      <c r="F12"/>
      <c r="G12"/>
    </row>
    <row r="13" spans="1:7" ht="13.5">
      <c r="A13" s="14">
        <v>39722</v>
      </c>
      <c r="B13" s="29">
        <v>841.04</v>
      </c>
      <c r="C13"/>
      <c r="D13" s="21">
        <f>LARGE($A$4:$A$65528,29)</f>
        <v>41214</v>
      </c>
      <c r="E13" s="22">
        <f t="shared" si="0"/>
        <v>925.78</v>
      </c>
      <c r="F13"/>
      <c r="G13"/>
    </row>
    <row r="14" spans="1:7" ht="13.5">
      <c r="A14" s="14">
        <v>39753</v>
      </c>
      <c r="B14" s="29">
        <v>847.19</v>
      </c>
      <c r="C14"/>
      <c r="D14" s="21">
        <f>LARGE($A$4:$A$65528,28)</f>
        <v>41244</v>
      </c>
      <c r="E14" s="22">
        <f t="shared" si="0"/>
        <v>1009.78</v>
      </c>
      <c r="F14"/>
      <c r="G14"/>
    </row>
    <row r="15" spans="1:7" ht="13.5">
      <c r="A15" s="14">
        <v>39783</v>
      </c>
      <c r="B15" s="29">
        <v>879.31</v>
      </c>
      <c r="C15"/>
      <c r="D15" s="21">
        <f>LARGE($A$4:$A$65528,27)</f>
        <v>41275</v>
      </c>
      <c r="E15" s="22">
        <f t="shared" si="0"/>
        <v>1100.82</v>
      </c>
      <c r="F15"/>
      <c r="G15"/>
    </row>
    <row r="16" spans="1:7" ht="14.25" thickBot="1">
      <c r="A16" s="15">
        <v>39814</v>
      </c>
      <c r="B16" s="29"/>
      <c r="C16"/>
      <c r="D16" s="21">
        <f>LARGE($A$4:$A$65528,26)</f>
        <v>41306</v>
      </c>
      <c r="E16" s="22">
        <f t="shared" si="0"/>
        <v>1130.59</v>
      </c>
      <c r="F16"/>
      <c r="G16"/>
    </row>
    <row r="17" spans="1:7" ht="13.5">
      <c r="A17" s="14">
        <v>41000</v>
      </c>
      <c r="B17" s="29">
        <v>955.4</v>
      </c>
      <c r="C17"/>
      <c r="D17" s="21">
        <f>LARGE($A$4:$A$65528,25)</f>
        <v>41334</v>
      </c>
      <c r="E17" s="22">
        <f t="shared" si="0"/>
        <v>1219.16</v>
      </c>
      <c r="F17"/>
      <c r="G17"/>
    </row>
    <row r="18" spans="1:7" ht="13.5">
      <c r="A18" s="14">
        <v>41030</v>
      </c>
      <c r="B18" s="29">
        <v>854.32</v>
      </c>
      <c r="C18"/>
      <c r="D18" s="21">
        <f>LARGE($A$4:$A$65528,24)</f>
        <v>41365</v>
      </c>
      <c r="E18" s="22">
        <f t="shared" si="0"/>
        <v>1354.03</v>
      </c>
      <c r="F18"/>
      <c r="G18"/>
    </row>
    <row r="19" spans="1:7" ht="13.5">
      <c r="A19" s="14">
        <v>41061</v>
      </c>
      <c r="B19" s="29">
        <v>913.37</v>
      </c>
      <c r="C19"/>
      <c r="D19" s="21">
        <f>LARGE($A$4:$A$65528,23)</f>
        <v>41395</v>
      </c>
      <c r="E19" s="22">
        <f t="shared" si="0"/>
        <v>1289.98</v>
      </c>
      <c r="F19"/>
      <c r="G19"/>
    </row>
    <row r="20" spans="1:7" ht="13.5">
      <c r="A20" s="14">
        <v>41091</v>
      </c>
      <c r="B20" s="29">
        <v>879.05</v>
      </c>
      <c r="C20"/>
      <c r="D20" s="21">
        <f>LARGE($A$4:$A$65528,22)</f>
        <v>41426</v>
      </c>
      <c r="E20" s="22">
        <f t="shared" si="0"/>
        <v>1258.13</v>
      </c>
      <c r="F20"/>
      <c r="G20"/>
    </row>
    <row r="21" spans="1:7" ht="13.5">
      <c r="A21" s="14">
        <v>41122</v>
      </c>
      <c r="B21" s="29">
        <v>876.14</v>
      </c>
      <c r="C21"/>
      <c r="D21" s="21">
        <f>LARGE($A$4:$A$65528,21)</f>
        <v>41456</v>
      </c>
      <c r="E21" s="22">
        <f t="shared" si="0"/>
        <v>1270.89</v>
      </c>
      <c r="F21"/>
      <c r="G21"/>
    </row>
    <row r="22" spans="1:7" ht="13.5">
      <c r="A22" s="14">
        <v>41153</v>
      </c>
      <c r="B22" s="29">
        <v>883.55</v>
      </c>
      <c r="C22"/>
      <c r="D22" s="21">
        <f>LARGE($A$4:$A$65528,20)</f>
        <v>41487</v>
      </c>
      <c r="E22" s="22">
        <f t="shared" si="0"/>
        <v>1247.58</v>
      </c>
      <c r="F22"/>
      <c r="G22"/>
    </row>
    <row r="23" spans="1:7" ht="13.5">
      <c r="A23" s="14">
        <v>41183</v>
      </c>
      <c r="B23" s="29">
        <v>885.99</v>
      </c>
      <c r="C23"/>
      <c r="D23" s="21">
        <f>LARGE($A$4:$A$65528,19)</f>
        <v>41518</v>
      </c>
      <c r="E23" s="22">
        <f t="shared" si="0"/>
        <v>1379.93</v>
      </c>
      <c r="F23"/>
      <c r="G23"/>
    </row>
    <row r="24" spans="1:7" ht="14.25">
      <c r="A24" s="14">
        <v>41214</v>
      </c>
      <c r="B24" s="29">
        <v>925.78</v>
      </c>
      <c r="C24"/>
      <c r="D24" s="21">
        <f>LARGE($A$4:$A$65528,18)</f>
        <v>41548</v>
      </c>
      <c r="E24" s="22">
        <f t="shared" si="0"/>
        <v>1378.94</v>
      </c>
      <c r="F24"/>
      <c r="G24" s="10" t="s">
        <v>26</v>
      </c>
    </row>
    <row r="25" spans="1:7" ht="13.5">
      <c r="A25" s="14">
        <v>41244</v>
      </c>
      <c r="B25" s="29">
        <v>1009.78</v>
      </c>
      <c r="C25"/>
      <c r="D25" s="21">
        <f>LARGE($A$4:$A$65528,17)</f>
        <v>41579</v>
      </c>
      <c r="E25" s="22">
        <f t="shared" si="0"/>
        <v>1418.44</v>
      </c>
      <c r="F25"/>
      <c r="G25"/>
    </row>
    <row r="26" spans="1:7" ht="13.5">
      <c r="A26" s="14">
        <v>41275</v>
      </c>
      <c r="B26" s="29">
        <v>1100.82</v>
      </c>
      <c r="C26"/>
      <c r="D26" s="21">
        <f>LARGE($A$4:$A$65528,16)</f>
        <v>41609</v>
      </c>
      <c r="E26" s="22">
        <f t="shared" si="0"/>
        <v>1464.96</v>
      </c>
      <c r="F26"/>
      <c r="G26"/>
    </row>
    <row r="27" spans="1:7" ht="13.5">
      <c r="A27" s="14">
        <v>41306</v>
      </c>
      <c r="B27" s="29">
        <v>1130.59</v>
      </c>
      <c r="C27"/>
      <c r="D27" s="21">
        <f>LARGE($A$4:$A$65528,15)</f>
        <v>41640</v>
      </c>
      <c r="E27" s="22">
        <f t="shared" si="0"/>
        <v>1424.73</v>
      </c>
      <c r="F27"/>
      <c r="G27"/>
    </row>
    <row r="28" spans="1:7" ht="13.5">
      <c r="A28" s="14">
        <v>41334</v>
      </c>
      <c r="B28" s="29">
        <v>1219.16</v>
      </c>
      <c r="C28"/>
      <c r="D28" s="21">
        <f>LARGE($A$4:$A$65528,14)</f>
        <v>41671</v>
      </c>
      <c r="E28" s="22">
        <f t="shared" si="0"/>
        <v>1388.95</v>
      </c>
      <c r="F28"/>
      <c r="G28"/>
    </row>
    <row r="29" spans="1:7" ht="13.5">
      <c r="A29" s="14">
        <v>41365</v>
      </c>
      <c r="B29" s="29">
        <v>1354.03</v>
      </c>
      <c r="C29"/>
      <c r="D29" s="21">
        <f>LARGE($A$4:$A$65528,13)</f>
        <v>41699</v>
      </c>
      <c r="E29" s="22">
        <f t="shared" si="0"/>
        <v>1416.45</v>
      </c>
      <c r="F29"/>
      <c r="G29"/>
    </row>
    <row r="30" spans="1:7" ht="13.5">
      <c r="A30" s="14">
        <v>41395</v>
      </c>
      <c r="B30" s="29">
        <v>1289.98</v>
      </c>
      <c r="C30"/>
      <c r="D30" s="21">
        <f>LARGE($A$4:$A$65528,12)</f>
        <v>41730</v>
      </c>
      <c r="E30" s="22">
        <f t="shared" si="0"/>
        <v>1373.14</v>
      </c>
      <c r="F30"/>
      <c r="G30"/>
    </row>
    <row r="31" spans="1:7" ht="13.5">
      <c r="A31" s="14">
        <v>41426</v>
      </c>
      <c r="B31" s="29">
        <v>1258.13</v>
      </c>
      <c r="C31"/>
      <c r="D31" s="21">
        <f>LARGE($A$4:$A$65528,11)</f>
        <v>41760</v>
      </c>
      <c r="E31" s="22">
        <f t="shared" si="0"/>
        <v>1399.1</v>
      </c>
      <c r="F31"/>
      <c r="G31"/>
    </row>
    <row r="32" spans="1:7" ht="13.5">
      <c r="A32" s="14">
        <v>41456</v>
      </c>
      <c r="B32" s="29">
        <v>1270.89</v>
      </c>
      <c r="C32"/>
      <c r="D32" s="21">
        <f>LARGE($A$4:$A$65528,10)</f>
        <v>41791</v>
      </c>
      <c r="E32" s="22">
        <f t="shared" si="0"/>
        <v>1497.26</v>
      </c>
      <c r="F32"/>
      <c r="G32"/>
    </row>
    <row r="33" spans="1:7" ht="13.5">
      <c r="A33" s="14">
        <v>41487</v>
      </c>
      <c r="B33" s="29">
        <v>1247.58</v>
      </c>
      <c r="C33"/>
      <c r="D33" s="21">
        <f>LARGE($A$4:$A$65528,9)</f>
        <v>41821</v>
      </c>
      <c r="E33" s="22">
        <f t="shared" si="0"/>
        <v>1526.31</v>
      </c>
      <c r="F33"/>
      <c r="G33"/>
    </row>
    <row r="34" spans="1:7" ht="13.5">
      <c r="A34" s="14">
        <v>41518</v>
      </c>
      <c r="B34" s="29">
        <v>1379.93</v>
      </c>
      <c r="C34"/>
      <c r="D34" s="21">
        <f>LARGE($A$4:$A$65528,8)</f>
        <v>41852</v>
      </c>
      <c r="E34" s="22">
        <f t="shared" si="0"/>
        <v>1549.69</v>
      </c>
      <c r="F34"/>
      <c r="G34"/>
    </row>
    <row r="35" spans="1:7" ht="13.5">
      <c r="A35" s="14">
        <v>41548</v>
      </c>
      <c r="B35" s="29">
        <v>1378.94</v>
      </c>
      <c r="C35"/>
      <c r="D35" s="21">
        <f>LARGE($A$4:$A$65528,7)</f>
        <v>41883</v>
      </c>
      <c r="E35" s="22">
        <f t="shared" si="0"/>
        <v>1577.36</v>
      </c>
      <c r="F35"/>
      <c r="G35"/>
    </row>
    <row r="36" spans="1:7" ht="13.5">
      <c r="A36" s="14">
        <v>41579</v>
      </c>
      <c r="B36" s="29">
        <v>1418.44</v>
      </c>
      <c r="C36"/>
      <c r="D36" s="21">
        <f>LARGE($A$4:$A$65528,6)</f>
        <v>41913</v>
      </c>
      <c r="E36" s="22">
        <f t="shared" si="0"/>
        <v>1554.98</v>
      </c>
      <c r="F36"/>
      <c r="G36"/>
    </row>
    <row r="37" spans="1:7" ht="13.5">
      <c r="A37" s="14">
        <v>41609</v>
      </c>
      <c r="B37" s="29">
        <v>1464.96</v>
      </c>
      <c r="C37"/>
      <c r="D37" s="21">
        <f>LARGE($A$4:$A$65528,5)</f>
        <v>41944</v>
      </c>
      <c r="E37" s="22">
        <f t="shared" si="0"/>
        <v>1604.95</v>
      </c>
      <c r="F37"/>
      <c r="G37"/>
    </row>
    <row r="38" spans="1:7" ht="13.5">
      <c r="A38" s="14">
        <v>41640</v>
      </c>
      <c r="B38" s="29">
        <v>1424.73</v>
      </c>
      <c r="C38"/>
      <c r="D38" s="21">
        <f>LARGE($A$4:$A$65528,4)</f>
        <v>41974</v>
      </c>
      <c r="E38" s="22">
        <f t="shared" si="0"/>
        <v>1637.82</v>
      </c>
      <c r="F38"/>
      <c r="G38"/>
    </row>
    <row r="39" spans="1:7" ht="13.5">
      <c r="A39" s="14">
        <v>41671</v>
      </c>
      <c r="B39" s="29">
        <v>1388.95</v>
      </c>
      <c r="C39"/>
      <c r="D39" s="21">
        <f>LARGE($A$4:$A$65528,3)</f>
        <v>42005</v>
      </c>
      <c r="E39" s="22">
        <f t="shared" si="0"/>
        <v>1646.38</v>
      </c>
      <c r="F39"/>
      <c r="G39"/>
    </row>
    <row r="40" spans="1:7" ht="13.5">
      <c r="A40" s="14">
        <v>41699</v>
      </c>
      <c r="B40" s="29">
        <v>1416.45</v>
      </c>
      <c r="C40"/>
      <c r="D40" s="21">
        <f>LARGE($A$4:$A$65528,2)</f>
        <v>42036</v>
      </c>
      <c r="E40" s="22">
        <f t="shared" si="0"/>
        <v>1720.12</v>
      </c>
      <c r="F40"/>
      <c r="G40"/>
    </row>
    <row r="41" spans="1:7" ht="14.25" thickBot="1">
      <c r="A41" s="14">
        <v>41730</v>
      </c>
      <c r="B41" s="29">
        <v>1373.14</v>
      </c>
      <c r="C41"/>
      <c r="D41" s="23">
        <f>LARGE($A$4:$A$65528,1)</f>
        <v>42064</v>
      </c>
      <c r="E41" s="24">
        <f t="shared" si="0"/>
        <v>1734.46</v>
      </c>
      <c r="F41"/>
      <c r="G41"/>
    </row>
    <row r="42" spans="1:7" ht="13.5">
      <c r="A42" s="14">
        <v>41760</v>
      </c>
      <c r="B42" s="29">
        <v>1399.1</v>
      </c>
      <c r="C42"/>
      <c r="D42"/>
      <c r="E42"/>
      <c r="F42"/>
      <c r="G42"/>
    </row>
    <row r="43" spans="1:7" ht="13.5">
      <c r="A43" s="14">
        <v>41791</v>
      </c>
      <c r="B43" s="29">
        <v>1497.26</v>
      </c>
      <c r="C43"/>
      <c r="D43"/>
      <c r="E43"/>
      <c r="F43"/>
      <c r="G43"/>
    </row>
    <row r="44" spans="1:7" ht="13.5">
      <c r="A44" s="14">
        <v>41821</v>
      </c>
      <c r="B44" s="29">
        <v>1526.31</v>
      </c>
      <c r="C44"/>
      <c r="D44"/>
      <c r="E44"/>
      <c r="F44"/>
      <c r="G44"/>
    </row>
    <row r="45" spans="1:7" ht="13.5">
      <c r="A45" s="14">
        <v>41852</v>
      </c>
      <c r="B45" s="29">
        <v>1549.69</v>
      </c>
      <c r="C45"/>
      <c r="D45"/>
      <c r="E45"/>
      <c r="F45"/>
      <c r="G45"/>
    </row>
    <row r="46" spans="1:7" ht="13.5">
      <c r="A46" s="14">
        <v>41883</v>
      </c>
      <c r="B46" s="29">
        <v>1577.36</v>
      </c>
      <c r="C46"/>
      <c r="D46"/>
      <c r="E46"/>
      <c r="F46"/>
      <c r="G46"/>
    </row>
    <row r="47" spans="1:7" ht="13.5">
      <c r="A47" s="14">
        <v>41913</v>
      </c>
      <c r="B47" s="29">
        <v>1554.98</v>
      </c>
      <c r="C47"/>
      <c r="D47"/>
      <c r="E47"/>
      <c r="F47"/>
      <c r="G47"/>
    </row>
    <row r="48" spans="1:7" ht="13.5">
      <c r="A48" s="14">
        <v>41944</v>
      </c>
      <c r="B48" s="29">
        <v>1604.95</v>
      </c>
      <c r="C48"/>
      <c r="D48"/>
      <c r="E48"/>
      <c r="F48"/>
      <c r="G48"/>
    </row>
    <row r="49" spans="1:7" ht="13.5">
      <c r="A49" s="14">
        <v>41974</v>
      </c>
      <c r="B49" s="29">
        <v>1637.82</v>
      </c>
      <c r="C49"/>
      <c r="D49"/>
      <c r="E49"/>
      <c r="F49"/>
      <c r="G49"/>
    </row>
    <row r="50" spans="1:7" ht="13.5">
      <c r="A50" s="14">
        <v>42005</v>
      </c>
      <c r="B50" s="29">
        <v>1646.38</v>
      </c>
      <c r="C50"/>
      <c r="D50"/>
      <c r="E50"/>
      <c r="F50"/>
      <c r="G50"/>
    </row>
    <row r="51" spans="1:7" ht="13.5">
      <c r="A51" s="14">
        <v>42036</v>
      </c>
      <c r="B51" s="29">
        <v>1720.12</v>
      </c>
      <c r="C51"/>
      <c r="D51"/>
      <c r="E51"/>
      <c r="F51"/>
      <c r="G51"/>
    </row>
    <row r="52" spans="1:7" ht="14.25" thickBot="1">
      <c r="A52" s="15">
        <v>42064</v>
      </c>
      <c r="B52" s="16">
        <v>1734.46</v>
      </c>
      <c r="C52"/>
      <c r="D52"/>
      <c r="E52"/>
      <c r="F52"/>
      <c r="G52"/>
    </row>
    <row r="53" spans="1:7" ht="14.25" thickBot="1">
      <c r="A53" s="40" t="s">
        <v>36</v>
      </c>
      <c r="B53" s="41"/>
      <c r="C53"/>
      <c r="D53"/>
      <c r="E53"/>
      <c r="F53"/>
      <c r="G53"/>
    </row>
    <row r="54" spans="1:7" ht="13.5">
      <c r="A54"/>
      <c r="B54"/>
      <c r="C54"/>
      <c r="D54"/>
      <c r="E54"/>
      <c r="F54"/>
      <c r="G54"/>
    </row>
    <row r="55" spans="1:7" ht="13.5">
      <c r="A55"/>
      <c r="B55"/>
      <c r="C55"/>
      <c r="D55"/>
      <c r="E55"/>
      <c r="F55"/>
      <c r="G55"/>
    </row>
    <row r="56" spans="1:7" ht="13.5">
      <c r="A56"/>
      <c r="B56"/>
      <c r="C56"/>
      <c r="D56"/>
      <c r="E56"/>
      <c r="F56"/>
      <c r="G56"/>
    </row>
    <row r="57" spans="1:7" ht="13.5">
      <c r="A57"/>
      <c r="B57"/>
      <c r="C57"/>
      <c r="D57"/>
      <c r="E57"/>
      <c r="F57"/>
      <c r="G57"/>
    </row>
    <row r="58" spans="1:7" ht="13.5">
      <c r="A58"/>
      <c r="B58"/>
      <c r="C58"/>
      <c r="D58"/>
      <c r="E58"/>
      <c r="F58"/>
      <c r="G58"/>
    </row>
    <row r="59" spans="1:7" ht="13.5">
      <c r="A59"/>
      <c r="B59"/>
      <c r="C59"/>
      <c r="D59"/>
      <c r="E59"/>
      <c r="F59"/>
      <c r="G59"/>
    </row>
    <row r="60" spans="1:7" ht="13.5">
      <c r="A60"/>
      <c r="B60"/>
      <c r="C60"/>
      <c r="D60"/>
      <c r="E60"/>
      <c r="F60"/>
      <c r="G60"/>
    </row>
    <row r="61" spans="1:7" ht="13.5">
      <c r="A61"/>
      <c r="B61"/>
      <c r="C61"/>
      <c r="D61"/>
      <c r="E61"/>
      <c r="F61"/>
      <c r="G61"/>
    </row>
    <row r="62" spans="1:7" ht="13.5">
      <c r="A62"/>
      <c r="B62"/>
      <c r="C62"/>
      <c r="D62"/>
      <c r="E62"/>
      <c r="F62"/>
      <c r="G62"/>
    </row>
    <row r="63" spans="1:7" ht="13.5">
      <c r="A63"/>
      <c r="B63"/>
      <c r="C63"/>
      <c r="D63"/>
      <c r="E63"/>
      <c r="F63"/>
      <c r="G63"/>
    </row>
    <row r="64" spans="1:7" ht="13.5">
      <c r="A64"/>
      <c r="B64"/>
      <c r="C64"/>
      <c r="D64"/>
      <c r="E64"/>
      <c r="F64"/>
      <c r="G64"/>
    </row>
    <row r="65" spans="1:7" ht="13.5">
      <c r="A65"/>
      <c r="B65"/>
      <c r="C65"/>
      <c r="D65"/>
      <c r="E65"/>
      <c r="F65"/>
      <c r="G65"/>
    </row>
    <row r="66" spans="1:7" ht="13.5">
      <c r="A66"/>
      <c r="B66"/>
      <c r="C66"/>
      <c r="D66"/>
      <c r="E66"/>
      <c r="F66"/>
      <c r="G66"/>
    </row>
    <row r="67" spans="1:7" ht="13.5">
      <c r="A67"/>
      <c r="B67"/>
      <c r="C67"/>
      <c r="D67"/>
      <c r="E67"/>
      <c r="F67"/>
      <c r="G67"/>
    </row>
    <row r="68" spans="1:7" ht="13.5">
      <c r="A68"/>
      <c r="B68"/>
      <c r="C68"/>
      <c r="D68"/>
      <c r="E68"/>
      <c r="F68"/>
      <c r="G68"/>
    </row>
    <row r="69" spans="1:7" ht="13.5">
      <c r="A69"/>
      <c r="B69"/>
      <c r="C69"/>
      <c r="D69"/>
      <c r="E69"/>
      <c r="F69"/>
      <c r="G69"/>
    </row>
    <row r="70" spans="1:7" ht="13.5">
      <c r="A70"/>
      <c r="B70"/>
      <c r="C70"/>
      <c r="D70"/>
      <c r="E70"/>
      <c r="F70"/>
      <c r="G70"/>
    </row>
    <row r="71" spans="1:7" ht="13.5">
      <c r="A71"/>
      <c r="B71"/>
      <c r="C71"/>
      <c r="D71"/>
      <c r="E71"/>
      <c r="F71"/>
      <c r="G71"/>
    </row>
    <row r="72" spans="1:7" ht="13.5">
      <c r="A72"/>
      <c r="B72"/>
      <c r="C72"/>
      <c r="D72"/>
      <c r="E72"/>
      <c r="F72"/>
      <c r="G72"/>
    </row>
    <row r="73" spans="1:7" ht="13.5">
      <c r="A73"/>
      <c r="B73"/>
      <c r="C73"/>
      <c r="D73"/>
      <c r="E73"/>
      <c r="F73"/>
      <c r="G73"/>
    </row>
    <row r="74" spans="1:7" ht="13.5">
      <c r="A74"/>
      <c r="B74"/>
      <c r="C74"/>
      <c r="D74"/>
      <c r="E74"/>
      <c r="F74"/>
      <c r="G74"/>
    </row>
    <row r="75" spans="1:7" ht="13.5">
      <c r="A75"/>
      <c r="B75"/>
      <c r="C75"/>
      <c r="D75"/>
      <c r="E75"/>
      <c r="F75"/>
      <c r="G75"/>
    </row>
    <row r="76" spans="1:7" ht="13.5">
      <c r="A76"/>
      <c r="B76"/>
      <c r="C76"/>
      <c r="D76"/>
      <c r="E76"/>
      <c r="F76"/>
      <c r="G76"/>
    </row>
    <row r="77" spans="1:7" ht="13.5">
      <c r="A77"/>
      <c r="B77"/>
      <c r="C77"/>
      <c r="D77"/>
      <c r="E77"/>
      <c r="F77"/>
      <c r="G77"/>
    </row>
    <row r="78" spans="1:7" ht="13.5">
      <c r="A78"/>
      <c r="B78"/>
      <c r="C78"/>
      <c r="D78"/>
      <c r="E78"/>
      <c r="F78"/>
      <c r="G78"/>
    </row>
    <row r="79" spans="1:7" ht="13.5">
      <c r="A79"/>
      <c r="B79"/>
      <c r="C79"/>
      <c r="D79"/>
      <c r="E79"/>
      <c r="F79"/>
      <c r="G79"/>
    </row>
    <row r="80" spans="1:7" ht="13.5">
      <c r="A80"/>
      <c r="B80"/>
      <c r="C80"/>
      <c r="D80"/>
      <c r="E80"/>
      <c r="F80"/>
      <c r="G80"/>
    </row>
    <row r="81" spans="1:7" ht="13.5">
      <c r="A81"/>
      <c r="B81"/>
      <c r="C81"/>
      <c r="D81"/>
      <c r="E81"/>
      <c r="F81"/>
      <c r="G81"/>
    </row>
    <row r="82" spans="1:7" ht="13.5">
      <c r="A82"/>
      <c r="B82"/>
      <c r="C82"/>
      <c r="D82"/>
      <c r="E82"/>
      <c r="F82"/>
      <c r="G82"/>
    </row>
    <row r="83" spans="1:7" ht="13.5">
      <c r="A83"/>
      <c r="B83"/>
      <c r="C83"/>
      <c r="D83"/>
      <c r="E83"/>
      <c r="F83"/>
      <c r="G83"/>
    </row>
    <row r="84" spans="1:7" ht="13.5">
      <c r="A84"/>
      <c r="B84"/>
      <c r="C84"/>
      <c r="D84"/>
      <c r="E84"/>
      <c r="F84"/>
      <c r="G84"/>
    </row>
    <row r="85" spans="1:7" ht="13.5">
      <c r="A85"/>
      <c r="B85"/>
      <c r="C85"/>
      <c r="D85"/>
      <c r="E85"/>
      <c r="F85"/>
      <c r="G85"/>
    </row>
    <row r="86" spans="1:7" ht="13.5">
      <c r="A86"/>
      <c r="B86"/>
      <c r="C86"/>
      <c r="D86"/>
      <c r="E86"/>
      <c r="F86"/>
      <c r="G86"/>
    </row>
    <row r="87" spans="1:7" ht="13.5">
      <c r="A87"/>
      <c r="B87"/>
      <c r="C87"/>
      <c r="D87"/>
      <c r="E87"/>
      <c r="F87"/>
      <c r="G87"/>
    </row>
    <row r="88" spans="1:7" ht="13.5">
      <c r="A88"/>
      <c r="B88"/>
      <c r="C88"/>
      <c r="D88"/>
      <c r="E88"/>
      <c r="F88"/>
      <c r="G88"/>
    </row>
    <row r="89" spans="1:7" ht="13.5">
      <c r="A89"/>
      <c r="B89"/>
      <c r="C89"/>
      <c r="D89"/>
      <c r="E89"/>
      <c r="F89"/>
      <c r="G89"/>
    </row>
    <row r="90" spans="1:7" ht="14.25" thickBot="1">
      <c r="A90"/>
      <c r="B90"/>
      <c r="C90"/>
      <c r="D90"/>
      <c r="E90"/>
      <c r="F90"/>
      <c r="G90"/>
    </row>
    <row r="91" spans="1:7" ht="13.5">
      <c r="A91"/>
      <c r="B91"/>
      <c r="C91"/>
      <c r="D91"/>
      <c r="E91"/>
      <c r="F91"/>
      <c r="G91"/>
    </row>
    <row r="92" spans="1:7" ht="13.5">
      <c r="A92"/>
      <c r="B92"/>
      <c r="C92"/>
      <c r="D92"/>
      <c r="E92"/>
      <c r="F92"/>
      <c r="G92"/>
    </row>
    <row r="93" spans="1:3" ht="13.5">
      <c r="A93"/>
      <c r="B93"/>
      <c r="C93"/>
    </row>
    <row r="94" spans="1:3" ht="13.5">
      <c r="A94"/>
      <c r="B94"/>
      <c r="C94"/>
    </row>
    <row r="95" spans="1:3" ht="14.25" thickBot="1">
      <c r="A95"/>
      <c r="B95"/>
      <c r="C95"/>
    </row>
    <row r="96" spans="1:3" ht="13.5">
      <c r="A96"/>
      <c r="B96"/>
      <c r="C96"/>
    </row>
    <row r="97" spans="1:3" ht="13.5">
      <c r="A97"/>
      <c r="B97"/>
      <c r="C97"/>
    </row>
    <row r="98" spans="1:3" ht="13.5">
      <c r="A98"/>
      <c r="B98"/>
      <c r="C98"/>
    </row>
    <row r="99" spans="1:3" ht="13.5">
      <c r="A99"/>
      <c r="B99"/>
      <c r="C99"/>
    </row>
    <row r="100" spans="1:3" ht="13.5">
      <c r="A100"/>
      <c r="B100"/>
      <c r="C100"/>
    </row>
    <row r="101" spans="1:3" ht="13.5">
      <c r="A101"/>
      <c r="B101"/>
      <c r="C101"/>
    </row>
    <row r="102" spans="1:3" ht="13.5">
      <c r="A102"/>
      <c r="B102"/>
      <c r="C102"/>
    </row>
    <row r="103" spans="1:3" ht="13.5">
      <c r="A103"/>
      <c r="B103"/>
      <c r="C103"/>
    </row>
    <row r="104" spans="1:3" ht="13.5">
      <c r="A104"/>
      <c r="B104"/>
      <c r="C104"/>
    </row>
    <row r="105" spans="1:3" ht="13.5">
      <c r="A105"/>
      <c r="B105"/>
      <c r="C105"/>
    </row>
    <row r="106" spans="1:3" ht="13.5">
      <c r="A106"/>
      <c r="B106"/>
      <c r="C106"/>
    </row>
    <row r="107" spans="1:3" ht="13.5">
      <c r="A107"/>
      <c r="B107"/>
      <c r="C107"/>
    </row>
    <row r="108" spans="1:3" ht="13.5">
      <c r="A108"/>
      <c r="B108"/>
      <c r="C108"/>
    </row>
    <row r="109" spans="1:3" ht="13.5">
      <c r="A109"/>
      <c r="B109"/>
      <c r="C109"/>
    </row>
    <row r="110" spans="1:3" ht="13.5">
      <c r="A110"/>
      <c r="B110"/>
      <c r="C110"/>
    </row>
    <row r="111" spans="1:3" ht="13.5">
      <c r="A111"/>
      <c r="B111"/>
      <c r="C111"/>
    </row>
    <row r="112" spans="1:3" ht="13.5">
      <c r="A112"/>
      <c r="B112"/>
      <c r="C112"/>
    </row>
    <row r="113" spans="1:3" ht="13.5">
      <c r="A113"/>
      <c r="B113"/>
      <c r="C113"/>
    </row>
    <row r="114" spans="1:3" ht="13.5">
      <c r="A114"/>
      <c r="B114"/>
      <c r="C114"/>
    </row>
    <row r="115" spans="1:3" ht="13.5">
      <c r="A115"/>
      <c r="B115"/>
      <c r="C115"/>
    </row>
    <row r="116" spans="1:3" ht="13.5">
      <c r="A116"/>
      <c r="B116"/>
      <c r="C116"/>
    </row>
    <row r="117" spans="1:3" ht="13.5">
      <c r="A117"/>
      <c r="B117"/>
      <c r="C117"/>
    </row>
    <row r="118" spans="1:3" ht="13.5">
      <c r="A118"/>
      <c r="B118"/>
      <c r="C118"/>
    </row>
    <row r="119" spans="1:3" ht="13.5">
      <c r="A119"/>
      <c r="B119"/>
      <c r="C119"/>
    </row>
    <row r="120" spans="1:3" ht="13.5">
      <c r="A120"/>
      <c r="B120"/>
      <c r="C120"/>
    </row>
    <row r="121" spans="1:3" ht="13.5">
      <c r="A121"/>
      <c r="B121"/>
      <c r="C121"/>
    </row>
    <row r="122" spans="1:3" ht="13.5">
      <c r="A122"/>
      <c r="B122"/>
      <c r="C122"/>
    </row>
    <row r="123" spans="1:3" ht="13.5">
      <c r="A123"/>
      <c r="B123"/>
      <c r="C123"/>
    </row>
    <row r="124" spans="1:3" ht="13.5">
      <c r="A124"/>
      <c r="B124"/>
      <c r="C124"/>
    </row>
    <row r="125" spans="1:3" ht="13.5">
      <c r="A125"/>
      <c r="B125"/>
      <c r="C125"/>
    </row>
    <row r="126" spans="1:3" ht="13.5">
      <c r="A126"/>
      <c r="B126"/>
      <c r="C126"/>
    </row>
    <row r="127" spans="1:3" ht="13.5">
      <c r="A127"/>
      <c r="B127"/>
      <c r="C127"/>
    </row>
    <row r="128" spans="1:3" ht="13.5">
      <c r="A128"/>
      <c r="B128"/>
      <c r="C128"/>
    </row>
    <row r="129" spans="1:3" ht="13.5">
      <c r="A129"/>
      <c r="B129"/>
      <c r="C129"/>
    </row>
    <row r="130" spans="1:3" ht="13.5">
      <c r="A130"/>
      <c r="B130"/>
      <c r="C130"/>
    </row>
    <row r="131" spans="1:3" ht="13.5">
      <c r="A131"/>
      <c r="B131"/>
      <c r="C131"/>
    </row>
    <row r="132" spans="1:3" ht="13.5">
      <c r="A132"/>
      <c r="B132"/>
      <c r="C132"/>
    </row>
    <row r="133" spans="1:3" ht="13.5">
      <c r="A133"/>
      <c r="B133"/>
      <c r="C133"/>
    </row>
    <row r="134" spans="1:3" ht="13.5">
      <c r="A134"/>
      <c r="B134"/>
      <c r="C134"/>
    </row>
    <row r="135" spans="1:3" ht="13.5">
      <c r="A135"/>
      <c r="B135"/>
      <c r="C135"/>
    </row>
    <row r="136" spans="1:3" ht="13.5">
      <c r="A136"/>
      <c r="B136"/>
      <c r="C136"/>
    </row>
    <row r="137" spans="1:3" ht="13.5">
      <c r="A137"/>
      <c r="B137"/>
      <c r="C137"/>
    </row>
    <row r="138" spans="1:3" ht="13.5">
      <c r="A138"/>
      <c r="B138"/>
      <c r="C138"/>
    </row>
    <row r="139" spans="1:3" ht="13.5">
      <c r="A139"/>
      <c r="B139"/>
      <c r="C139"/>
    </row>
    <row r="140" spans="1:3" ht="13.5">
      <c r="A140"/>
      <c r="B140"/>
      <c r="C140"/>
    </row>
    <row r="141" spans="1:3" ht="13.5">
      <c r="A141"/>
      <c r="B141"/>
      <c r="C141"/>
    </row>
    <row r="142" spans="1:3" ht="13.5">
      <c r="A142"/>
      <c r="B142"/>
      <c r="C142"/>
    </row>
    <row r="143" spans="1:3" ht="13.5">
      <c r="A143"/>
      <c r="B143"/>
      <c r="C143"/>
    </row>
    <row r="144" spans="1:3" ht="13.5">
      <c r="A144"/>
      <c r="B144"/>
      <c r="C144"/>
    </row>
    <row r="145" spans="1:3" ht="13.5">
      <c r="A145"/>
      <c r="B145"/>
      <c r="C145"/>
    </row>
    <row r="146" spans="1:3" ht="13.5">
      <c r="A146"/>
      <c r="B146"/>
      <c r="C146"/>
    </row>
    <row r="147" spans="1:3" ht="13.5">
      <c r="A147"/>
      <c r="B147"/>
      <c r="C147"/>
    </row>
    <row r="148" spans="1:3" ht="13.5">
      <c r="A148"/>
      <c r="B148"/>
      <c r="C148"/>
    </row>
    <row r="149" spans="1:3" ht="13.5">
      <c r="A149"/>
      <c r="B149"/>
      <c r="C149"/>
    </row>
    <row r="150" spans="1:3" ht="13.5">
      <c r="A150"/>
      <c r="B150"/>
      <c r="C150"/>
    </row>
    <row r="151" spans="1:3" ht="13.5">
      <c r="A151"/>
      <c r="B151"/>
      <c r="C151"/>
    </row>
    <row r="152" spans="1:3" ht="13.5">
      <c r="A152"/>
      <c r="B152"/>
      <c r="C152"/>
    </row>
    <row r="153" spans="1:3" ht="13.5">
      <c r="A153"/>
      <c r="B153"/>
      <c r="C153"/>
    </row>
    <row r="154" spans="1:3" ht="13.5">
      <c r="A154"/>
      <c r="B154"/>
      <c r="C154"/>
    </row>
    <row r="155" spans="1:3" ht="13.5">
      <c r="A155"/>
      <c r="B155"/>
      <c r="C155"/>
    </row>
    <row r="156" spans="1:3" ht="13.5">
      <c r="A156"/>
      <c r="B156"/>
      <c r="C156"/>
    </row>
    <row r="157" spans="1:3" ht="13.5">
      <c r="A157"/>
      <c r="B157"/>
      <c r="C157"/>
    </row>
    <row r="158" spans="1:3" ht="13.5">
      <c r="A158"/>
      <c r="B158"/>
      <c r="C158"/>
    </row>
    <row r="159" spans="1:3" ht="13.5">
      <c r="A159"/>
      <c r="B159"/>
      <c r="C159"/>
    </row>
    <row r="160" spans="1:3" ht="13.5">
      <c r="A160"/>
      <c r="B160"/>
      <c r="C160"/>
    </row>
    <row r="161" spans="1:3" ht="13.5">
      <c r="A161"/>
      <c r="B161"/>
      <c r="C161"/>
    </row>
    <row r="162" spans="1:3" ht="13.5">
      <c r="A162"/>
      <c r="B162"/>
      <c r="C162"/>
    </row>
    <row r="163" spans="1:3" ht="13.5">
      <c r="A163"/>
      <c r="B163"/>
      <c r="C163"/>
    </row>
    <row r="164" spans="1:3" ht="13.5">
      <c r="A164"/>
      <c r="B164"/>
      <c r="C164"/>
    </row>
    <row r="165" spans="1:3" ht="13.5">
      <c r="A165"/>
      <c r="B165"/>
      <c r="C165"/>
    </row>
    <row r="166" spans="1:3" ht="13.5">
      <c r="A166"/>
      <c r="B166"/>
      <c r="C166"/>
    </row>
    <row r="167" spans="1:3" ht="13.5">
      <c r="A167"/>
      <c r="B167"/>
      <c r="C167"/>
    </row>
    <row r="168" spans="1:3" ht="13.5">
      <c r="A168"/>
      <c r="B168"/>
      <c r="C168"/>
    </row>
    <row r="169" spans="1:3" ht="13.5">
      <c r="A169"/>
      <c r="B169"/>
      <c r="C169"/>
    </row>
    <row r="170" spans="1:3" ht="13.5">
      <c r="A170"/>
      <c r="B170"/>
      <c r="C170"/>
    </row>
    <row r="171" spans="1:3" ht="13.5">
      <c r="A171"/>
      <c r="B171"/>
      <c r="C171"/>
    </row>
    <row r="172" spans="1:3" ht="13.5">
      <c r="A172"/>
      <c r="B172"/>
      <c r="C17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5.140625" style="2" customWidth="1"/>
    <col min="2" max="2" width="16.7109375" style="2" customWidth="1"/>
    <col min="3" max="3" width="17.421875" style="2" customWidth="1"/>
    <col min="4" max="4" width="12.7109375" style="2" customWidth="1"/>
    <col min="5" max="5" width="16.421875" style="2" customWidth="1"/>
    <col min="6" max="6" width="12.7109375" style="2" customWidth="1"/>
    <col min="7" max="7" width="13.8515625" style="2" customWidth="1"/>
    <col min="8" max="8" width="14.140625" style="2" customWidth="1"/>
    <col min="9" max="16384" width="9.00390625" style="2" customWidth="1"/>
  </cols>
  <sheetData>
    <row r="1" ht="13.5">
      <c r="A1" s="3" t="s">
        <v>9</v>
      </c>
    </row>
    <row r="2" spans="1:8" s="12" customFormat="1" ht="27.75" customHeight="1">
      <c r="A2" s="11" t="s">
        <v>10</v>
      </c>
      <c r="B2" s="11" t="s">
        <v>0</v>
      </c>
      <c r="C2" s="11" t="s">
        <v>1</v>
      </c>
      <c r="D2" s="11" t="s">
        <v>2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ht="13.5">
      <c r="A3" s="4">
        <v>39448</v>
      </c>
      <c r="B3" s="5">
        <v>852.57</v>
      </c>
      <c r="C3" s="6">
        <v>1218.07</v>
      </c>
      <c r="D3" s="5">
        <v>983.44</v>
      </c>
      <c r="E3" s="6">
        <v>1295.17</v>
      </c>
      <c r="F3" s="6">
        <v>1078.85</v>
      </c>
      <c r="G3" s="6">
        <v>1288.69</v>
      </c>
      <c r="H3" s="6">
        <v>1174.56</v>
      </c>
    </row>
    <row r="4" spans="1:8" ht="13.5">
      <c r="A4" s="4">
        <v>39479</v>
      </c>
      <c r="B4" s="5">
        <v>827.67</v>
      </c>
      <c r="C4" s="6">
        <v>1220.57</v>
      </c>
      <c r="D4" s="5">
        <v>966.68</v>
      </c>
      <c r="E4" s="6">
        <v>1272.79</v>
      </c>
      <c r="F4" s="6">
        <v>1060.38</v>
      </c>
      <c r="G4" s="6">
        <v>1267.29</v>
      </c>
      <c r="H4" s="6">
        <v>1164.43</v>
      </c>
    </row>
    <row r="5" spans="1:8" ht="13.5">
      <c r="A5" s="4">
        <v>39508</v>
      </c>
      <c r="B5" s="5">
        <v>745.1</v>
      </c>
      <c r="C5" s="6">
        <v>1101.82</v>
      </c>
      <c r="D5" s="5">
        <v>871.18</v>
      </c>
      <c r="E5" s="6">
        <v>1194.47</v>
      </c>
      <c r="F5" s="5">
        <v>968.06</v>
      </c>
      <c r="G5" s="6">
        <v>1159.29</v>
      </c>
      <c r="H5" s="6">
        <v>1105.3</v>
      </c>
    </row>
    <row r="6" spans="1:8" ht="13.5">
      <c r="A6" s="4">
        <v>39539</v>
      </c>
      <c r="B6" s="5">
        <v>868.72</v>
      </c>
      <c r="C6" s="6">
        <v>1238.4</v>
      </c>
      <c r="D6" s="6">
        <v>1001.22</v>
      </c>
      <c r="E6" s="6">
        <v>1287.44</v>
      </c>
      <c r="F6" s="6">
        <v>1090.18</v>
      </c>
      <c r="G6" s="6">
        <v>1300.62</v>
      </c>
      <c r="H6" s="6">
        <v>1166.18</v>
      </c>
    </row>
    <row r="7" spans="1:8" ht="13.5">
      <c r="A7" s="4">
        <v>39569</v>
      </c>
      <c r="B7" s="5">
        <v>896.36</v>
      </c>
      <c r="C7" s="6">
        <v>1297.32</v>
      </c>
      <c r="D7" s="6">
        <v>1039.21</v>
      </c>
      <c r="E7" s="6">
        <v>1324.09</v>
      </c>
      <c r="F7" s="6">
        <v>1128.34</v>
      </c>
      <c r="G7" s="6">
        <v>1347.55</v>
      </c>
      <c r="H7" s="6">
        <v>1229.45</v>
      </c>
    </row>
    <row r="8" spans="1:8" ht="13.5">
      <c r="A8" s="4">
        <v>39600</v>
      </c>
      <c r="B8" s="5">
        <v>837.47</v>
      </c>
      <c r="C8" s="6">
        <v>1204.4</v>
      </c>
      <c r="D8" s="5">
        <v>968.52</v>
      </c>
      <c r="E8" s="6">
        <v>1249.82</v>
      </c>
      <c r="F8" s="6">
        <v>1055.74</v>
      </c>
      <c r="G8" s="6">
        <v>1262.05</v>
      </c>
      <c r="H8" s="6">
        <v>1178.45</v>
      </c>
    </row>
    <row r="9" spans="1:8" ht="13.5">
      <c r="A9" s="4">
        <v>39630</v>
      </c>
      <c r="B9" s="5">
        <v>832</v>
      </c>
      <c r="C9" s="6">
        <v>1177.82</v>
      </c>
      <c r="D9" s="5">
        <v>956.31</v>
      </c>
      <c r="E9" s="6">
        <v>1233.02</v>
      </c>
      <c r="F9" s="6">
        <v>1042.16</v>
      </c>
      <c r="G9" s="6">
        <v>1246.19</v>
      </c>
      <c r="H9" s="6">
        <v>1170.07</v>
      </c>
    </row>
    <row r="10" spans="1:8" ht="13.5">
      <c r="A10" s="4">
        <v>39661</v>
      </c>
      <c r="B10" s="5">
        <v>794.77</v>
      </c>
      <c r="C10" s="6">
        <v>1138.74</v>
      </c>
      <c r="D10" s="5">
        <v>917.81</v>
      </c>
      <c r="E10" s="6">
        <v>1197.56</v>
      </c>
      <c r="F10" s="6">
        <v>1003.93</v>
      </c>
      <c r="G10" s="6">
        <v>1199.99</v>
      </c>
      <c r="H10" s="6">
        <v>1114.67</v>
      </c>
    </row>
    <row r="11" spans="1:8" ht="13.5">
      <c r="A11" s="4">
        <v>39692</v>
      </c>
      <c r="B11" s="5">
        <v>687.45</v>
      </c>
      <c r="C11" s="5">
        <v>966.64</v>
      </c>
      <c r="D11" s="5">
        <v>788.09</v>
      </c>
      <c r="E11" s="6">
        <v>1055.32</v>
      </c>
      <c r="F11" s="5">
        <v>869.15</v>
      </c>
      <c r="G11" s="6">
        <v>1039.08</v>
      </c>
      <c r="H11" s="5">
        <v>975.7</v>
      </c>
    </row>
    <row r="12" spans="1:8" ht="13.5">
      <c r="A12" s="4">
        <v>39722</v>
      </c>
      <c r="B12" s="5">
        <v>539.91</v>
      </c>
      <c r="C12" s="5">
        <v>760.51</v>
      </c>
      <c r="D12" s="5">
        <v>619.38</v>
      </c>
      <c r="E12" s="5">
        <v>848.82</v>
      </c>
      <c r="F12" s="5">
        <v>688.2</v>
      </c>
      <c r="G12" s="5">
        <v>825.69</v>
      </c>
      <c r="H12" s="5">
        <v>841.04</v>
      </c>
    </row>
    <row r="13" spans="1:8" ht="13.5">
      <c r="A13" s="4">
        <v>39753</v>
      </c>
      <c r="B13" s="5">
        <v>486.87</v>
      </c>
      <c r="C13" s="5">
        <v>744.34</v>
      </c>
      <c r="D13" s="5">
        <v>577.31</v>
      </c>
      <c r="E13" s="5">
        <v>860.88</v>
      </c>
      <c r="F13" s="5">
        <v>659.61</v>
      </c>
      <c r="G13" s="5">
        <v>794.17</v>
      </c>
      <c r="H13" s="5">
        <v>847.19</v>
      </c>
    </row>
    <row r="14" spans="1:8" ht="13.5">
      <c r="A14" s="4">
        <v>39783</v>
      </c>
      <c r="B14" s="5">
        <v>498.33</v>
      </c>
      <c r="C14" s="5">
        <v>766</v>
      </c>
      <c r="D14" s="5">
        <v>592.21</v>
      </c>
      <c r="E14" s="5">
        <v>889.58</v>
      </c>
      <c r="F14" s="5">
        <v>678.33</v>
      </c>
      <c r="G14" s="5">
        <v>817.09</v>
      </c>
      <c r="H14" s="5">
        <v>879.31</v>
      </c>
    </row>
    <row r="15" spans="1:8" ht="13.5">
      <c r="A15" s="4">
        <v>39814</v>
      </c>
      <c r="B15" s="5"/>
      <c r="C15" s="5"/>
      <c r="D15" s="5"/>
      <c r="E15" s="5"/>
      <c r="F15" s="5"/>
      <c r="G15" s="5"/>
      <c r="H15" s="5"/>
    </row>
    <row r="16" spans="1:8" ht="13.5">
      <c r="A16" s="39" t="s">
        <v>37</v>
      </c>
      <c r="B16" s="5"/>
      <c r="C16" s="5"/>
      <c r="D16" s="5"/>
      <c r="E16" s="5"/>
      <c r="F16" s="5"/>
      <c r="G16" s="5"/>
      <c r="H16" s="5"/>
    </row>
    <row r="17" spans="1:8" ht="13.5">
      <c r="A17" s="4">
        <v>41000</v>
      </c>
      <c r="B17" s="5">
        <v>417.31</v>
      </c>
      <c r="C17" s="5">
        <v>770.85</v>
      </c>
      <c r="D17" s="5">
        <v>536.32</v>
      </c>
      <c r="E17" s="5">
        <v>853.61</v>
      </c>
      <c r="F17" s="5">
        <v>625.98</v>
      </c>
      <c r="G17" s="5">
        <v>760.94</v>
      </c>
      <c r="H17" s="5">
        <v>955.4</v>
      </c>
    </row>
    <row r="18" spans="1:8" ht="13.5">
      <c r="A18" s="4">
        <v>41030</v>
      </c>
      <c r="B18" s="5">
        <v>375.4</v>
      </c>
      <c r="C18" s="5">
        <v>678.8</v>
      </c>
      <c r="D18" s="5">
        <v>478.15</v>
      </c>
      <c r="E18" s="5">
        <v>768.92</v>
      </c>
      <c r="F18" s="5">
        <v>560.01</v>
      </c>
      <c r="G18" s="5">
        <v>680.75</v>
      </c>
      <c r="H18" s="5">
        <v>854.32</v>
      </c>
    </row>
    <row r="19" spans="1:8" ht="13.5">
      <c r="A19" s="4">
        <v>41061</v>
      </c>
      <c r="B19" s="5">
        <v>403.61</v>
      </c>
      <c r="C19" s="5">
        <v>721.36</v>
      </c>
      <c r="D19" s="5">
        <v>511.58</v>
      </c>
      <c r="E19" s="5">
        <v>823.84</v>
      </c>
      <c r="F19" s="5">
        <v>599.45</v>
      </c>
      <c r="G19" s="5">
        <v>728.52</v>
      </c>
      <c r="H19" s="5">
        <v>913.37</v>
      </c>
    </row>
    <row r="20" spans="1:8" ht="13.5">
      <c r="A20" s="4">
        <v>41091</v>
      </c>
      <c r="B20" s="5">
        <v>386.82</v>
      </c>
      <c r="C20" s="5">
        <v>681.15</v>
      </c>
      <c r="D20" s="5">
        <v>487.3</v>
      </c>
      <c r="E20" s="5">
        <v>792.05</v>
      </c>
      <c r="F20" s="5">
        <v>572.79</v>
      </c>
      <c r="G20" s="5">
        <v>696.51</v>
      </c>
      <c r="H20" s="5">
        <v>879.05</v>
      </c>
    </row>
    <row r="21" spans="1:8" ht="13.5">
      <c r="A21" s="4">
        <v>41122</v>
      </c>
      <c r="B21" s="5">
        <v>381.24</v>
      </c>
      <c r="C21" s="5">
        <v>679.25</v>
      </c>
      <c r="D21" s="5">
        <v>482.61</v>
      </c>
      <c r="E21" s="5">
        <v>791.38</v>
      </c>
      <c r="F21" s="5">
        <v>568.98</v>
      </c>
      <c r="G21" s="5">
        <v>692</v>
      </c>
      <c r="H21" s="5">
        <v>876.14</v>
      </c>
    </row>
    <row r="22" spans="1:8" ht="13.5">
      <c r="A22" s="4">
        <v>41153</v>
      </c>
      <c r="B22" s="5">
        <v>382.97</v>
      </c>
      <c r="C22" s="5">
        <v>688.6</v>
      </c>
      <c r="D22" s="5">
        <v>486.65</v>
      </c>
      <c r="E22" s="5">
        <v>796.81</v>
      </c>
      <c r="F22" s="5">
        <v>573.45</v>
      </c>
      <c r="G22" s="5">
        <v>697.48</v>
      </c>
      <c r="H22" s="5">
        <v>883.55</v>
      </c>
    </row>
    <row r="23" spans="1:8" ht="13.5">
      <c r="A23" s="4">
        <v>41183</v>
      </c>
      <c r="B23" s="5">
        <v>384.84</v>
      </c>
      <c r="C23" s="5">
        <v>697.06</v>
      </c>
      <c r="D23" s="5">
        <v>490.52</v>
      </c>
      <c r="E23" s="5">
        <v>800.71</v>
      </c>
      <c r="F23" s="5">
        <v>577.49</v>
      </c>
      <c r="G23" s="5">
        <v>702.25</v>
      </c>
      <c r="H23" s="5">
        <v>885.99</v>
      </c>
    </row>
    <row r="24" spans="1:8" ht="13.5">
      <c r="A24" s="4">
        <v>41214</v>
      </c>
      <c r="B24" s="5">
        <v>411.35</v>
      </c>
      <c r="C24" s="5">
        <v>729.68</v>
      </c>
      <c r="D24" s="5">
        <v>519.68</v>
      </c>
      <c r="E24" s="5">
        <v>833.41</v>
      </c>
      <c r="F24" s="5">
        <v>608.36</v>
      </c>
      <c r="G24" s="5">
        <v>739.44</v>
      </c>
      <c r="H24" s="5">
        <v>925.78</v>
      </c>
    </row>
    <row r="25" spans="1:8" ht="13.5">
      <c r="A25" s="4">
        <v>41244</v>
      </c>
      <c r="B25" s="5">
        <v>458.77</v>
      </c>
      <c r="C25" s="5">
        <v>797.66</v>
      </c>
      <c r="D25" s="5">
        <v>574.74</v>
      </c>
      <c r="E25" s="5">
        <v>909.21</v>
      </c>
      <c r="F25" s="5">
        <v>669.91</v>
      </c>
      <c r="G25" s="5">
        <v>813.87</v>
      </c>
      <c r="H25" s="6">
        <v>1009.78</v>
      </c>
    </row>
    <row r="26" spans="1:8" ht="13.5">
      <c r="A26" s="4">
        <v>41275</v>
      </c>
      <c r="B26" s="7">
        <v>511.05</v>
      </c>
      <c r="C26" s="7">
        <v>862.85</v>
      </c>
      <c r="D26" s="7">
        <v>632.5</v>
      </c>
      <c r="E26" s="7">
        <v>981.48</v>
      </c>
      <c r="F26" s="7">
        <v>732.81</v>
      </c>
      <c r="G26" s="7">
        <v>890.01</v>
      </c>
      <c r="H26" s="8">
        <v>1100.82</v>
      </c>
    </row>
    <row r="27" spans="1:8" ht="13.5">
      <c r="A27" s="4">
        <v>41306</v>
      </c>
      <c r="B27" s="7">
        <v>525.56</v>
      </c>
      <c r="C27" s="7">
        <v>897.8</v>
      </c>
      <c r="D27" s="7">
        <v>653.6</v>
      </c>
      <c r="E27" s="8">
        <v>1031.01</v>
      </c>
      <c r="F27" s="7">
        <v>761.15</v>
      </c>
      <c r="G27" s="7">
        <v>923.83</v>
      </c>
      <c r="H27" s="8">
        <v>1130.59</v>
      </c>
    </row>
    <row r="28" spans="1:8" ht="13.5">
      <c r="A28" s="4">
        <v>41334</v>
      </c>
      <c r="B28" s="7">
        <v>546.5</v>
      </c>
      <c r="C28" s="7">
        <v>960.58</v>
      </c>
      <c r="D28" s="7">
        <v>687.74</v>
      </c>
      <c r="E28" s="8">
        <v>1106.65</v>
      </c>
      <c r="F28" s="7">
        <v>805.94</v>
      </c>
      <c r="G28" s="7">
        <v>979.3</v>
      </c>
      <c r="H28" s="8">
        <v>1219.16</v>
      </c>
    </row>
    <row r="29" spans="1:8" ht="13.5">
      <c r="A29" s="4">
        <v>41365</v>
      </c>
      <c r="B29" s="7">
        <v>619.03</v>
      </c>
      <c r="C29" s="8">
        <v>1075.3</v>
      </c>
      <c r="D29" s="7">
        <v>775.2</v>
      </c>
      <c r="E29" s="8">
        <v>1248.57</v>
      </c>
      <c r="F29" s="7">
        <v>908.72</v>
      </c>
      <c r="G29" s="8">
        <v>1103.17</v>
      </c>
      <c r="H29" s="8">
        <v>1354.03</v>
      </c>
    </row>
    <row r="30" spans="1:8" ht="13.5">
      <c r="A30" s="4">
        <v>41395</v>
      </c>
      <c r="B30" s="7">
        <v>605.43</v>
      </c>
      <c r="C30" s="8">
        <v>1052.17</v>
      </c>
      <c r="D30" s="7">
        <v>758.31</v>
      </c>
      <c r="E30" s="8">
        <v>1216.28</v>
      </c>
      <c r="F30" s="7">
        <v>887.74</v>
      </c>
      <c r="G30" s="8">
        <v>1076.18</v>
      </c>
      <c r="H30" s="8">
        <v>1289.98</v>
      </c>
    </row>
    <row r="31" spans="1:8" ht="13.5">
      <c r="A31" s="4">
        <v>41426</v>
      </c>
      <c r="B31" s="7">
        <v>610.05</v>
      </c>
      <c r="C31" s="8">
        <v>1044.84</v>
      </c>
      <c r="D31" s="7">
        <v>759.5</v>
      </c>
      <c r="E31" s="8">
        <v>1213.8</v>
      </c>
      <c r="F31" s="7">
        <v>888.11</v>
      </c>
      <c r="G31" s="8">
        <v>1075.06</v>
      </c>
      <c r="H31" s="8">
        <v>1258.13</v>
      </c>
    </row>
    <row r="32" spans="1:8" ht="13.5">
      <c r="A32" s="4">
        <v>41456</v>
      </c>
      <c r="B32" s="7">
        <v>607.28</v>
      </c>
      <c r="C32" s="8">
        <v>1039.49</v>
      </c>
      <c r="D32" s="7">
        <v>755.86</v>
      </c>
      <c r="E32" s="8">
        <v>1214.95</v>
      </c>
      <c r="F32" s="7">
        <v>885.48</v>
      </c>
      <c r="G32" s="8">
        <v>1072.63</v>
      </c>
      <c r="H32" s="8">
        <v>1270.89</v>
      </c>
    </row>
    <row r="33" spans="1:8" ht="13.5">
      <c r="A33" s="4">
        <v>41487</v>
      </c>
      <c r="B33" s="7">
        <v>593.19</v>
      </c>
      <c r="C33" s="8">
        <v>1017.76</v>
      </c>
      <c r="D33" s="7">
        <v>739.05</v>
      </c>
      <c r="E33" s="8">
        <v>1184.83</v>
      </c>
      <c r="F33" s="7">
        <v>865.06</v>
      </c>
      <c r="G33" s="8">
        <v>1048.29</v>
      </c>
      <c r="H33" s="8">
        <v>1247.58</v>
      </c>
    </row>
    <row r="34" spans="1:8" ht="13.5">
      <c r="A34" s="4">
        <v>41518</v>
      </c>
      <c r="B34" s="7">
        <v>634.87</v>
      </c>
      <c r="C34" s="8">
        <v>1092.16</v>
      </c>
      <c r="D34" s="7">
        <v>791.84</v>
      </c>
      <c r="E34" s="8">
        <v>1290.59</v>
      </c>
      <c r="F34" s="7">
        <v>931.78</v>
      </c>
      <c r="G34" s="8">
        <v>1130.53</v>
      </c>
      <c r="H34" s="8">
        <v>1379.93</v>
      </c>
    </row>
    <row r="35" spans="1:8" ht="13.5">
      <c r="A35" s="4">
        <v>41548</v>
      </c>
      <c r="B35" s="7">
        <v>634.71</v>
      </c>
      <c r="C35" s="8">
        <v>1095.89</v>
      </c>
      <c r="D35" s="7">
        <v>792.82</v>
      </c>
      <c r="E35" s="8">
        <v>1288.13</v>
      </c>
      <c r="F35" s="7">
        <v>931.99</v>
      </c>
      <c r="G35" s="8">
        <v>1130.45</v>
      </c>
      <c r="H35" s="8">
        <v>1378.94</v>
      </c>
    </row>
    <row r="36" spans="1:8" ht="13.5">
      <c r="A36" s="4">
        <v>41579</v>
      </c>
      <c r="B36" s="7">
        <v>671.14</v>
      </c>
      <c r="C36" s="8">
        <v>1168.72</v>
      </c>
      <c r="D36" s="7">
        <v>841.26</v>
      </c>
      <c r="E36" s="8">
        <v>1347.56</v>
      </c>
      <c r="F36" s="7">
        <v>984.48</v>
      </c>
      <c r="G36" s="8">
        <v>1192.39</v>
      </c>
      <c r="H36" s="8">
        <v>1418.44</v>
      </c>
    </row>
    <row r="37" spans="1:8" ht="13.5">
      <c r="A37" s="4">
        <v>41609</v>
      </c>
      <c r="B37" s="7">
        <v>696.54</v>
      </c>
      <c r="C37" s="8">
        <v>1209.04</v>
      </c>
      <c r="D37" s="7">
        <v>871.94</v>
      </c>
      <c r="E37" s="8">
        <v>1389.69</v>
      </c>
      <c r="F37" s="9">
        <v>1018.77</v>
      </c>
      <c r="G37" s="8">
        <v>1233.71</v>
      </c>
      <c r="H37" s="8">
        <v>1464.96</v>
      </c>
    </row>
    <row r="38" spans="1:8" ht="13.5">
      <c r="A38" s="4">
        <v>41640</v>
      </c>
      <c r="B38" s="7">
        <v>639.05</v>
      </c>
      <c r="C38" s="8">
        <v>1137.99</v>
      </c>
      <c r="D38" s="7">
        <v>808.43</v>
      </c>
      <c r="E38" s="8">
        <v>1318.84</v>
      </c>
      <c r="F38" s="7">
        <v>951.57</v>
      </c>
      <c r="G38" s="8">
        <v>1154.91</v>
      </c>
      <c r="H38" s="8">
        <v>1424.73</v>
      </c>
    </row>
    <row r="39" spans="1:8" ht="13.5">
      <c r="A39" s="4">
        <v>41671</v>
      </c>
      <c r="B39" s="7">
        <v>635.47</v>
      </c>
      <c r="C39" s="8">
        <v>1131.68</v>
      </c>
      <c r="D39" s="7">
        <v>803.92</v>
      </c>
      <c r="E39" s="8">
        <v>1311.19</v>
      </c>
      <c r="F39" s="7">
        <v>946.2</v>
      </c>
      <c r="G39" s="8">
        <v>1146.88</v>
      </c>
      <c r="H39" s="8">
        <v>1388.95</v>
      </c>
    </row>
    <row r="40" spans="1:8" ht="13.5">
      <c r="A40" s="4">
        <v>41699</v>
      </c>
      <c r="B40" s="7">
        <v>627.57</v>
      </c>
      <c r="C40" s="8">
        <v>1121.65</v>
      </c>
      <c r="D40" s="7">
        <v>795.12</v>
      </c>
      <c r="E40" s="8">
        <v>1301.52</v>
      </c>
      <c r="F40" s="7">
        <v>936.93</v>
      </c>
      <c r="G40" s="8">
        <v>1137.42</v>
      </c>
      <c r="H40" s="8">
        <v>1416.45</v>
      </c>
    </row>
    <row r="41" spans="1:8" ht="13.5">
      <c r="A41" s="4">
        <v>41730</v>
      </c>
      <c r="B41" s="7">
        <v>603.96</v>
      </c>
      <c r="C41" s="8">
        <v>1086.16</v>
      </c>
      <c r="D41" s="7">
        <v>767.18</v>
      </c>
      <c r="E41" s="8">
        <v>1260.73</v>
      </c>
      <c r="F41" s="7">
        <v>905.15</v>
      </c>
      <c r="G41" s="8">
        <v>1099.18</v>
      </c>
      <c r="H41" s="8">
        <v>1373.14</v>
      </c>
    </row>
    <row r="42" spans="1:8" ht="13.5">
      <c r="A42" s="4">
        <v>41760</v>
      </c>
      <c r="B42" s="7">
        <v>623.37</v>
      </c>
      <c r="C42" s="8">
        <v>1130.78</v>
      </c>
      <c r="D42" s="7">
        <v>794.69</v>
      </c>
      <c r="E42" s="8">
        <v>1302.56</v>
      </c>
      <c r="F42" s="7">
        <v>936.82</v>
      </c>
      <c r="G42" s="8">
        <v>1136.72</v>
      </c>
      <c r="H42" s="8">
        <v>1399.1</v>
      </c>
    </row>
    <row r="43" spans="1:8" ht="13.5">
      <c r="A43" s="4">
        <v>41791</v>
      </c>
      <c r="B43" s="7">
        <v>650.99</v>
      </c>
      <c r="C43" s="8">
        <v>1183.69</v>
      </c>
      <c r="D43" s="7">
        <v>830.73</v>
      </c>
      <c r="E43" s="8">
        <v>1376.24</v>
      </c>
      <c r="F43" s="7">
        <v>982.73</v>
      </c>
      <c r="G43" s="8">
        <v>1193.87</v>
      </c>
      <c r="H43" s="8">
        <v>1497.26</v>
      </c>
    </row>
    <row r="44" spans="1:8" ht="13.5">
      <c r="A44" s="4">
        <v>41821</v>
      </c>
      <c r="B44" s="7">
        <v>660.47</v>
      </c>
      <c r="C44" s="8">
        <v>1212.4</v>
      </c>
      <c r="D44" s="7">
        <v>846.19</v>
      </c>
      <c r="E44" s="8">
        <v>1413.77</v>
      </c>
      <c r="F44" s="8">
        <v>1003.82</v>
      </c>
      <c r="G44" s="8">
        <v>1219.05</v>
      </c>
      <c r="H44" s="8">
        <v>1526.31</v>
      </c>
    </row>
    <row r="45" spans="1:8" ht="13.5">
      <c r="A45" s="4">
        <v>41852</v>
      </c>
      <c r="B45" s="7">
        <v>649.72</v>
      </c>
      <c r="C45" s="8">
        <v>1199.3</v>
      </c>
      <c r="D45" s="7">
        <v>834.37</v>
      </c>
      <c r="E45" s="8">
        <v>1405.42</v>
      </c>
      <c r="F45" s="7">
        <v>992.47</v>
      </c>
      <c r="G45" s="8">
        <v>1206.9</v>
      </c>
      <c r="H45" s="8">
        <v>1549.69</v>
      </c>
    </row>
    <row r="46" spans="1:8" ht="13.5">
      <c r="A46" s="4">
        <v>41883</v>
      </c>
      <c r="B46" s="7">
        <v>680</v>
      </c>
      <c r="C46" s="8">
        <v>1251.55</v>
      </c>
      <c r="D46" s="7">
        <v>872.18</v>
      </c>
      <c r="E46" s="8">
        <v>1446.04</v>
      </c>
      <c r="F46" s="8">
        <v>1032.03</v>
      </c>
      <c r="G46" s="8">
        <v>1253.03</v>
      </c>
      <c r="H46" s="8">
        <v>1577.36</v>
      </c>
    </row>
    <row r="47" spans="1:8" ht="13.5">
      <c r="A47" s="4">
        <v>41913</v>
      </c>
      <c r="B47" s="7">
        <v>686.33</v>
      </c>
      <c r="C47" s="8">
        <v>1264.19</v>
      </c>
      <c r="D47" s="7">
        <v>880.59</v>
      </c>
      <c r="E47" s="8">
        <v>1450.59</v>
      </c>
      <c r="F47" s="8">
        <v>1039.81</v>
      </c>
      <c r="G47" s="8">
        <v>1260.67</v>
      </c>
      <c r="H47" s="8">
        <v>1554.98</v>
      </c>
    </row>
    <row r="48" spans="1:8" ht="13.5">
      <c r="A48" s="4">
        <v>41944</v>
      </c>
      <c r="B48" s="7">
        <v>723.74</v>
      </c>
      <c r="C48" s="8">
        <v>1353.97</v>
      </c>
      <c r="D48" s="7">
        <v>934.78</v>
      </c>
      <c r="E48" s="8">
        <v>1533.04</v>
      </c>
      <c r="F48" s="8">
        <v>1102.21</v>
      </c>
      <c r="G48" s="8">
        <v>1334.23</v>
      </c>
      <c r="H48" s="8">
        <v>1604.95</v>
      </c>
    </row>
    <row r="49" spans="1:8" ht="13.5">
      <c r="A49" s="4">
        <v>41974</v>
      </c>
      <c r="B49" s="7">
        <v>709.67</v>
      </c>
      <c r="C49" s="8">
        <v>1357.88</v>
      </c>
      <c r="D49" s="7">
        <v>925.57</v>
      </c>
      <c r="E49" s="8">
        <v>1544.8</v>
      </c>
      <c r="F49" s="8">
        <v>1097.62</v>
      </c>
      <c r="G49" s="8">
        <v>1330.84</v>
      </c>
      <c r="H49" s="8">
        <v>1637.82</v>
      </c>
    </row>
    <row r="50" spans="1:8" ht="13.5">
      <c r="A50" s="4">
        <v>42005</v>
      </c>
      <c r="B50" s="7">
        <v>706.46</v>
      </c>
      <c r="C50" s="8">
        <v>1361.64</v>
      </c>
      <c r="D50" s="7">
        <v>924.32</v>
      </c>
      <c r="E50" s="8">
        <v>1574.39</v>
      </c>
      <c r="F50" s="8">
        <v>1103.52</v>
      </c>
      <c r="G50" s="8">
        <v>1338.09</v>
      </c>
      <c r="H50" s="8">
        <v>1646.38</v>
      </c>
    </row>
    <row r="51" spans="1:8" ht="13.5">
      <c r="A51" s="4">
        <v>42036</v>
      </c>
      <c r="B51" s="7">
        <v>775.22</v>
      </c>
      <c r="C51" s="8">
        <v>1449.9</v>
      </c>
      <c r="D51" s="8">
        <v>1001.17</v>
      </c>
      <c r="E51" s="8">
        <v>1690.7</v>
      </c>
      <c r="F51" s="8">
        <v>1191.87</v>
      </c>
      <c r="G51" s="8">
        <v>1442.41</v>
      </c>
      <c r="H51" s="8">
        <v>1720.12</v>
      </c>
    </row>
    <row r="52" spans="1:8" ht="13.5">
      <c r="A52" s="4">
        <v>42064</v>
      </c>
      <c r="B52" s="7">
        <v>776.44</v>
      </c>
      <c r="C52" s="8">
        <v>1486.03</v>
      </c>
      <c r="D52" s="8">
        <v>1012.77</v>
      </c>
      <c r="E52" s="8">
        <v>1717.78</v>
      </c>
      <c r="F52" s="8">
        <v>1207.43</v>
      </c>
      <c r="G52" s="8">
        <v>1461.13</v>
      </c>
      <c r="H52" s="8">
        <v>1734.46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index</cp:lastModifiedBy>
  <dcterms:created xsi:type="dcterms:W3CDTF">2014-11-19T06:27:53Z</dcterms:created>
  <dcterms:modified xsi:type="dcterms:W3CDTF">2015-07-09T04:43:30Z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