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165" windowWidth="10200" windowHeight="8250" activeTab="0"/>
  </bookViews>
  <sheets>
    <sheet name="MX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<sst xmlns="http://schemas.openxmlformats.org/spreadsheetml/2006/main" count="8" uniqueCount="5">
  <si>
    <t>Date</t>
  </si>
  <si>
    <t>Latest 30days</t>
  </si>
  <si>
    <t>IPC</t>
  </si>
  <si>
    <t>From 1990/4/19 to Present</t>
  </si>
  <si>
    <t>・・・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</si>
</sst>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yy"/>
    <numFmt numFmtId="185" formatCode="m/d/yyyy"/>
    <numFmt numFmtId="186" formatCode="yyyy/mm/dd"/>
  </numFmts>
  <fonts count="46">
    <font>
      <sz val="10"/>
      <name val="Arial"/>
      <family val="2"/>
    </font>
    <font>
      <b/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84" fontId="1" fillId="0" borderId="15" xfId="0" applyNumberFormat="1" applyFont="1" applyBorder="1" applyAlignment="1">
      <alignment horizontal="right" vertical="center"/>
    </xf>
    <xf numFmtId="184" fontId="1" fillId="0" borderId="16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84" fontId="3" fillId="0" borderId="10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3425"/>
          <c:y val="0.13225"/>
          <c:w val="0.994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MX2!$E$2</c:f>
              <c:strCache>
                <c:ptCount val="1"/>
                <c:pt idx="0">
                  <c:v>IPC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MX2!$D$3:$D$32</c:f>
              <c:strCache/>
            </c:strRef>
          </c:cat>
          <c:val>
            <c:numRef>
              <c:f>MX2!$E$3:$E$32</c:f>
              <c:numCache/>
            </c:numRef>
          </c:val>
          <c:smooth val="0"/>
        </c:ser>
        <c:marker val="1"/>
        <c:axId val="64753359"/>
        <c:axId val="45909320"/>
      </c:lineChart>
      <c:dateAx>
        <c:axId val="64753359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93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90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3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505"/>
          <c:w val="0.977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MX2!$B$2</c:f>
              <c:strCache>
                <c:ptCount val="1"/>
                <c:pt idx="0">
                  <c:v>IPC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MX2!$A$3:$A$45</c:f>
              <c:strCache/>
            </c:strRef>
          </c:cat>
          <c:val>
            <c:numRef>
              <c:f>MX2!$B$3:$B$45</c:f>
              <c:numCache/>
            </c:numRef>
          </c:val>
          <c:smooth val="0"/>
        </c:ser>
        <c:marker val="1"/>
        <c:axId val="10530697"/>
        <c:axId val="27667410"/>
      </c:lineChart>
      <c:catAx>
        <c:axId val="10530697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7410"/>
        <c:crosses val="autoZero"/>
        <c:auto val="1"/>
        <c:lblOffset val="100"/>
        <c:tickLblSkip val="2"/>
        <c:noMultiLvlLbl val="0"/>
      </c:catAx>
      <c:valAx>
        <c:axId val="276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104775</xdr:rowOff>
    </xdr:from>
    <xdr:to>
      <xdr:col>13</xdr:col>
      <xdr:colOff>180975</xdr:colOff>
      <xdr:row>18</xdr:row>
      <xdr:rowOff>66675</xdr:rowOff>
    </xdr:to>
    <xdr:graphicFrame>
      <xdr:nvGraphicFramePr>
        <xdr:cNvPr id="1" name="グラフ 1"/>
        <xdr:cNvGraphicFramePr/>
      </xdr:nvGraphicFramePr>
      <xdr:xfrm>
        <a:off x="4181475" y="485775"/>
        <a:ext cx="4352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20</xdr:row>
      <xdr:rowOff>57150</xdr:rowOff>
    </xdr:from>
    <xdr:to>
      <xdr:col>17</xdr:col>
      <xdr:colOff>352425</xdr:colOff>
      <xdr:row>36</xdr:row>
      <xdr:rowOff>133350</xdr:rowOff>
    </xdr:to>
    <xdr:graphicFrame>
      <xdr:nvGraphicFramePr>
        <xdr:cNvPr id="2" name="グラフ 3"/>
        <xdr:cNvGraphicFramePr/>
      </xdr:nvGraphicFramePr>
      <xdr:xfrm>
        <a:off x="4171950" y="3381375"/>
        <a:ext cx="6972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14.00390625" style="0" customWidth="1"/>
    <col min="3" max="3" width="3.7109375" style="0" customWidth="1"/>
    <col min="4" max="4" width="10.28125" style="0" bestFit="1" customWidth="1"/>
    <col min="6" max="6" width="9.7109375" style="0" customWidth="1"/>
  </cols>
  <sheetData>
    <row r="1" spans="4:5" ht="15" thickBot="1">
      <c r="D1" s="7" t="s">
        <v>1</v>
      </c>
      <c r="E1" s="1"/>
    </row>
    <row r="2" spans="1:7" ht="15" thickBot="1">
      <c r="A2" s="6" t="s">
        <v>0</v>
      </c>
      <c r="B2" s="6" t="s">
        <v>2</v>
      </c>
      <c r="D2" s="6" t="s">
        <v>0</v>
      </c>
      <c r="E2" s="5" t="s">
        <v>2</v>
      </c>
      <c r="G2" s="7" t="s">
        <v>1</v>
      </c>
    </row>
    <row r="3" spans="1:5" ht="12.75">
      <c r="A3" s="9">
        <v>32982</v>
      </c>
      <c r="B3" s="11">
        <v>528.3</v>
      </c>
      <c r="D3" s="13">
        <f>LARGE($A$3:$A$48703,30)</f>
        <v>42103</v>
      </c>
      <c r="E3" s="2">
        <f>VLOOKUP(D3,$A$3:$B$48703,2,FALSE)</f>
        <v>44913.27</v>
      </c>
    </row>
    <row r="4" spans="1:5" ht="12.75">
      <c r="A4" s="9">
        <v>32986</v>
      </c>
      <c r="B4" s="11">
        <v>515.95</v>
      </c>
      <c r="D4" s="14">
        <f>LARGE($A$3:$A$48703,29)</f>
        <v>42104</v>
      </c>
      <c r="E4" s="3">
        <f>VLOOKUP(D4,$A$3:$B$48703,2,FALSE)</f>
        <v>44882.01</v>
      </c>
    </row>
    <row r="5" spans="1:10" ht="13.5">
      <c r="A5" s="9">
        <v>32987</v>
      </c>
      <c r="B5" s="11">
        <v>514.25</v>
      </c>
      <c r="D5" s="14">
        <f>LARGE($A$3:$A$48703,28)</f>
        <v>42107</v>
      </c>
      <c r="E5" s="3">
        <f>VLOOKUP(D5,$A$3:$B$48703,2,FALSE)</f>
        <v>44994.56</v>
      </c>
      <c r="J5" s="8"/>
    </row>
    <row r="6" spans="1:5" ht="12.75">
      <c r="A6" s="9">
        <v>32988</v>
      </c>
      <c r="B6" s="11">
        <v>520.61</v>
      </c>
      <c r="D6" s="14">
        <f>LARGE($A$3:$A$48703,27)</f>
        <v>42108</v>
      </c>
      <c r="E6" s="3">
        <f>VLOOKUP(D6,$A$3:$B$48703,2,FALSE)</f>
        <v>45004.52</v>
      </c>
    </row>
    <row r="7" spans="1:5" ht="12.75">
      <c r="A7" s="9">
        <v>32989</v>
      </c>
      <c r="B7" s="11">
        <v>523.21</v>
      </c>
      <c r="D7" s="14">
        <f>LARGE($A$3:$A$48703,26)</f>
        <v>42109</v>
      </c>
      <c r="E7" s="3">
        <f>VLOOKUP(D7,$A$3:$B$48703,2,FALSE)</f>
        <v>45262.94</v>
      </c>
    </row>
    <row r="8" spans="1:5" ht="12.75">
      <c r="A8" s="9">
        <v>32990</v>
      </c>
      <c r="B8" s="11">
        <v>526.83</v>
      </c>
      <c r="D8" s="14">
        <f>LARGE($A$3:$A$48703,25)</f>
        <v>42110</v>
      </c>
      <c r="E8" s="3">
        <f>VLOOKUP(D8,$A$3:$B$48703,2,FALSE)</f>
        <v>45480.23</v>
      </c>
    </row>
    <row r="9" spans="1:5" ht="12.75">
      <c r="A9" s="9">
        <v>32993</v>
      </c>
      <c r="B9" s="11">
        <v>525.61</v>
      </c>
      <c r="D9" s="14">
        <f>LARGE($A$3:$A$48703,24)</f>
        <v>42111</v>
      </c>
      <c r="E9" s="3">
        <f>VLOOKUP(D9,$A$3:$B$48703,2,FALSE)</f>
        <v>45012.37</v>
      </c>
    </row>
    <row r="10" spans="1:5" ht="12.75">
      <c r="A10" s="9">
        <v>32995</v>
      </c>
      <c r="B10" s="11">
        <v>549.66</v>
      </c>
      <c r="D10" s="14">
        <f>LARGE($A$3:$A$48703,23)</f>
        <v>42114</v>
      </c>
      <c r="E10" s="3">
        <f>VLOOKUP(D10,$A$3:$B$48703,2,FALSE)</f>
        <v>45077.81</v>
      </c>
    </row>
    <row r="11" spans="1:5" ht="12.75">
      <c r="A11" s="9">
        <v>32996</v>
      </c>
      <c r="B11" s="11">
        <v>565.05</v>
      </c>
      <c r="D11" s="14">
        <f>LARGE($A$3:$A$48703,22)</f>
        <v>42115</v>
      </c>
      <c r="E11" s="3">
        <f>VLOOKUP(D11,$A$3:$B$48703,2,FALSE)</f>
        <v>45296.91</v>
      </c>
    </row>
    <row r="12" spans="1:5" ht="12.75">
      <c r="A12" s="9">
        <v>32997</v>
      </c>
      <c r="B12" s="11">
        <v>554.67</v>
      </c>
      <c r="D12" s="14">
        <f>LARGE($A$3:$A$48703,21)</f>
        <v>42116</v>
      </c>
      <c r="E12" s="3">
        <f>VLOOKUP(D12,$A$3:$B$48703,2,FALSE)</f>
        <v>45232.04</v>
      </c>
    </row>
    <row r="13" spans="1:5" ht="12.75">
      <c r="A13" s="9"/>
      <c r="B13" s="11"/>
      <c r="D13" s="14">
        <f>LARGE($A$3:$A$48703,20)</f>
        <v>42117</v>
      </c>
      <c r="E13" s="3">
        <f>VLOOKUP(D13,$A$3:$B$48703,2,FALSE)</f>
        <v>45418.83</v>
      </c>
    </row>
    <row r="14" spans="1:5" ht="12.75">
      <c r="A14" s="16" t="s">
        <v>4</v>
      </c>
      <c r="B14" s="11"/>
      <c r="D14" s="14">
        <f>LARGE($A$3:$A$48703,19)</f>
        <v>42118</v>
      </c>
      <c r="E14" s="3">
        <f>VLOOKUP(D14,$A$3:$B$48703,2,FALSE)</f>
        <v>45773.31</v>
      </c>
    </row>
    <row r="15" spans="1:5" ht="12.75">
      <c r="A15" s="9"/>
      <c r="B15" s="11"/>
      <c r="D15" s="14">
        <f>LARGE($A$3:$A$48703,18)</f>
        <v>42121</v>
      </c>
      <c r="E15" s="3">
        <f>VLOOKUP(D15,$A$3:$B$48703,2,FALSE)</f>
        <v>45512.38</v>
      </c>
    </row>
    <row r="16" spans="1:5" ht="12.75">
      <c r="A16" s="9">
        <v>42103</v>
      </c>
      <c r="B16" s="11">
        <v>44913.27</v>
      </c>
      <c r="D16" s="14">
        <f>LARGE($A$3:$A$48703,17)</f>
        <v>42122</v>
      </c>
      <c r="E16" s="3">
        <f>VLOOKUP(D16,$A$3:$B$48703,2,FALSE)</f>
        <v>45338.36</v>
      </c>
    </row>
    <row r="17" spans="1:5" ht="12.75">
      <c r="A17" s="9">
        <v>42104</v>
      </c>
      <c r="B17" s="11">
        <v>44882.01</v>
      </c>
      <c r="D17" s="14">
        <f>LARGE($A$3:$A$48703,16)</f>
        <v>42123</v>
      </c>
      <c r="E17" s="3">
        <f>VLOOKUP(D17,$A$3:$B$48703,2,FALSE)</f>
        <v>44942.23</v>
      </c>
    </row>
    <row r="18" spans="1:5" ht="12.75">
      <c r="A18" s="9">
        <v>42107</v>
      </c>
      <c r="B18" s="11">
        <v>44994.56</v>
      </c>
      <c r="D18" s="14">
        <f>LARGE($A$3:$A$48703,15)</f>
        <v>42124</v>
      </c>
      <c r="E18" s="3">
        <f>VLOOKUP(D18,$A$3:$B$48703,2,FALSE)</f>
        <v>44582.39</v>
      </c>
    </row>
    <row r="19" spans="1:5" ht="12.75">
      <c r="A19" s="9">
        <v>42108</v>
      </c>
      <c r="B19" s="11">
        <v>45004.52</v>
      </c>
      <c r="D19" s="14">
        <f>LARGE($A$3:$A$48703,14)</f>
        <v>42128</v>
      </c>
      <c r="E19" s="3">
        <f>VLOOKUP(D19,$A$3:$B$48703,2,FALSE)</f>
        <v>45238.47</v>
      </c>
    </row>
    <row r="20" spans="1:7" ht="14.25">
      <c r="A20" s="9">
        <v>42109</v>
      </c>
      <c r="B20" s="11">
        <v>45262.94</v>
      </c>
      <c r="D20" s="14">
        <f>LARGE($A$3:$A$48703,13)</f>
        <v>42129</v>
      </c>
      <c r="E20" s="3">
        <f>VLOOKUP(D20,$A$3:$B$48703,2,FALSE)</f>
        <v>45091.33</v>
      </c>
      <c r="G20" s="7" t="s">
        <v>3</v>
      </c>
    </row>
    <row r="21" spans="1:5" ht="12.75">
      <c r="A21" s="9">
        <v>42110</v>
      </c>
      <c r="B21" s="11">
        <v>45480.23</v>
      </c>
      <c r="D21" s="14">
        <f>LARGE($A$3:$A$48703,12)</f>
        <v>42130</v>
      </c>
      <c r="E21" s="3">
        <f>VLOOKUP(D21,$A$3:$B$48703,2,FALSE)</f>
        <v>44853.26</v>
      </c>
    </row>
    <row r="22" spans="1:5" ht="12.75">
      <c r="A22" s="9">
        <v>42111</v>
      </c>
      <c r="B22" s="11">
        <v>45012.37</v>
      </c>
      <c r="D22" s="14">
        <f>LARGE($A$3:$A$48703,11)</f>
        <v>42131</v>
      </c>
      <c r="E22" s="3">
        <f>VLOOKUP(D22,$A$3:$B$48703,2,FALSE)</f>
        <v>44768.8</v>
      </c>
    </row>
    <row r="23" spans="1:5" ht="12.75">
      <c r="A23" s="9">
        <v>42114</v>
      </c>
      <c r="B23" s="11">
        <v>45077.81</v>
      </c>
      <c r="D23" s="14">
        <f>LARGE($A$3:$A$48703,10)</f>
        <v>42132</v>
      </c>
      <c r="E23" s="3">
        <f>VLOOKUP(D23,$A$3:$B$48703,2,FALSE)</f>
        <v>45125.95</v>
      </c>
    </row>
    <row r="24" spans="1:5" ht="12.75">
      <c r="A24" s="9">
        <v>42115</v>
      </c>
      <c r="B24" s="11">
        <v>45296.91</v>
      </c>
      <c r="D24" s="14">
        <f>LARGE($A$3:$A$48703,9)</f>
        <v>42135</v>
      </c>
      <c r="E24" s="3">
        <f>VLOOKUP(D24,$A$3:$B$48703,2,FALSE)</f>
        <v>45179.97</v>
      </c>
    </row>
    <row r="25" spans="1:5" ht="12.75">
      <c r="A25" s="9">
        <v>42116</v>
      </c>
      <c r="B25" s="11">
        <v>45232.04</v>
      </c>
      <c r="D25" s="14">
        <f>LARGE($A$3:$A$48703,8)</f>
        <v>42136</v>
      </c>
      <c r="E25" s="3">
        <f>VLOOKUP(D25,$A$3:$B$48703,2,FALSE)</f>
        <v>44950.49</v>
      </c>
    </row>
    <row r="26" spans="1:5" ht="12.75">
      <c r="A26" s="9">
        <v>42117</v>
      </c>
      <c r="B26" s="11">
        <v>45418.83</v>
      </c>
      <c r="D26" s="14">
        <f>LARGE($A$3:$A$48703,7)</f>
        <v>42137</v>
      </c>
      <c r="E26" s="3">
        <f>VLOOKUP(D26,$A$3:$B$48703,2,FALSE)</f>
        <v>45038.14</v>
      </c>
    </row>
    <row r="27" spans="1:5" ht="12.75">
      <c r="A27" s="9">
        <v>42118</v>
      </c>
      <c r="B27" s="11">
        <v>45773.31</v>
      </c>
      <c r="D27" s="14">
        <f>LARGE($A$3:$A$48703,6)</f>
        <v>42138</v>
      </c>
      <c r="E27" s="3">
        <f>VLOOKUP(D27,$A$3:$B$48703,2,FALSE)</f>
        <v>45271.46</v>
      </c>
    </row>
    <row r="28" spans="1:5" ht="12.75">
      <c r="A28" s="9">
        <v>42121</v>
      </c>
      <c r="B28" s="11">
        <v>45512.38</v>
      </c>
      <c r="D28" s="14">
        <f>LARGE($A$3:$A$48703,5)</f>
        <v>42139</v>
      </c>
      <c r="E28" s="3">
        <f>VLOOKUP(D28,$A$3:$B$48703,2,FALSE)</f>
        <v>45332.8</v>
      </c>
    </row>
    <row r="29" spans="1:5" ht="12.75">
      <c r="A29" s="9">
        <v>42122</v>
      </c>
      <c r="B29" s="11">
        <v>45338.36</v>
      </c>
      <c r="D29" s="14">
        <f>LARGE($A$3:$A$48703,4)</f>
        <v>42142</v>
      </c>
      <c r="E29" s="3">
        <f>VLOOKUP(D29,$A$3:$B$48703,2,FALSE)</f>
        <v>45408.34</v>
      </c>
    </row>
    <row r="30" spans="1:5" ht="12.75">
      <c r="A30" s="9">
        <v>42123</v>
      </c>
      <c r="B30" s="11">
        <v>44942.23</v>
      </c>
      <c r="D30" s="14">
        <f>LARGE($A$3:$A$48703,3)</f>
        <v>42143</v>
      </c>
      <c r="E30" s="3">
        <f>VLOOKUP(D30,$A$3:$B$48703,2,FALSE)</f>
        <v>45311.75</v>
      </c>
    </row>
    <row r="31" spans="1:5" ht="12.75">
      <c r="A31" s="9">
        <v>42124</v>
      </c>
      <c r="B31" s="11">
        <v>44582.39</v>
      </c>
      <c r="D31" s="14">
        <f>LARGE($A$3:$A$48703,2)</f>
        <v>42144</v>
      </c>
      <c r="E31" s="3">
        <f>VLOOKUP(D31,$A$3:$B$48703,2,FALSE)</f>
        <v>45283.47</v>
      </c>
    </row>
    <row r="32" spans="1:5" ht="13.5" thickBot="1">
      <c r="A32" s="9">
        <v>42128</v>
      </c>
      <c r="B32" s="11">
        <v>45238.47</v>
      </c>
      <c r="D32" s="15">
        <f>LARGE($A$3:$A$48703,1)</f>
        <v>42145</v>
      </c>
      <c r="E32" s="4">
        <f>VLOOKUP(D32,$A$3:$B$48703,2,FALSE)</f>
        <v>45097.39</v>
      </c>
    </row>
    <row r="33" spans="1:2" ht="12.75">
      <c r="A33" s="9">
        <v>42129</v>
      </c>
      <c r="B33" s="11">
        <v>45091.33</v>
      </c>
    </row>
    <row r="34" spans="1:2" ht="12.75">
      <c r="A34" s="9">
        <v>42130</v>
      </c>
      <c r="B34" s="11">
        <v>44853.26</v>
      </c>
    </row>
    <row r="35" spans="1:2" ht="12.75">
      <c r="A35" s="9">
        <v>42131</v>
      </c>
      <c r="B35" s="11">
        <v>44768.8</v>
      </c>
    </row>
    <row r="36" spans="1:2" ht="12.75">
      <c r="A36" s="9">
        <v>42132</v>
      </c>
      <c r="B36" s="11">
        <v>45125.95</v>
      </c>
    </row>
    <row r="37" spans="1:2" ht="12.75">
      <c r="A37" s="9">
        <v>42135</v>
      </c>
      <c r="B37" s="11">
        <v>45179.97</v>
      </c>
    </row>
    <row r="38" spans="1:2" ht="12.75">
      <c r="A38" s="9">
        <v>42136</v>
      </c>
      <c r="B38" s="11">
        <v>44950.49</v>
      </c>
    </row>
    <row r="39" spans="1:2" ht="12.75">
      <c r="A39" s="9">
        <v>42137</v>
      </c>
      <c r="B39" s="11">
        <v>45038.14</v>
      </c>
    </row>
    <row r="40" spans="1:2" ht="12.75">
      <c r="A40" s="9">
        <v>42138</v>
      </c>
      <c r="B40" s="11">
        <v>45271.46</v>
      </c>
    </row>
    <row r="41" spans="1:2" ht="12.75">
      <c r="A41" s="9">
        <v>42139</v>
      </c>
      <c r="B41" s="11">
        <v>45332.8</v>
      </c>
    </row>
    <row r="42" spans="1:2" ht="12.75">
      <c r="A42" s="9">
        <v>42142</v>
      </c>
      <c r="B42" s="11">
        <v>45408.34</v>
      </c>
    </row>
    <row r="43" spans="1:2" ht="12.75">
      <c r="A43" s="9">
        <v>42143</v>
      </c>
      <c r="B43" s="11">
        <v>45311.75</v>
      </c>
    </row>
    <row r="44" spans="1:2" ht="12.75">
      <c r="A44" s="9">
        <v>42144</v>
      </c>
      <c r="B44" s="11">
        <v>45283.47</v>
      </c>
    </row>
    <row r="45" spans="1:2" ht="13.5" thickBot="1">
      <c r="A45" s="10">
        <v>42145</v>
      </c>
      <c r="B45" s="12">
        <v>45097.39</v>
      </c>
    </row>
  </sheetData>
  <sheetProtection/>
  <printOptions/>
  <pageMargins left="0.787" right="0.787" top="0.984" bottom="0.984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er</cp:lastModifiedBy>
  <dcterms:created xsi:type="dcterms:W3CDTF">2015-04-02T02:12:23Z</dcterms:created>
  <dcterms:modified xsi:type="dcterms:W3CDTF">2015-07-02T02:07:12Z</dcterms:modified>
  <cp:category/>
  <cp:version/>
  <cp:contentType/>
  <cp:contentStatus/>
</cp:coreProperties>
</file>