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X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<sst xmlns="http://schemas.openxmlformats.org/spreadsheetml/2006/main" count="8" uniqueCount="5">
  <si>
    <t>Pesos per US Dollars</t>
  </si>
  <si>
    <t>Date</t>
  </si>
  <si>
    <t>Latest 30days</t>
  </si>
  <si>
    <t>From 1991/11/12 to Present</t>
  </si>
  <si>
    <t>・・・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</si>
</sst>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yy"/>
    <numFmt numFmtId="185" formatCode="#,##0.0000"/>
    <numFmt numFmtId="186" formatCode="0.00_ "/>
    <numFmt numFmtId="187" formatCode="0.000_ "/>
    <numFmt numFmtId="188" formatCode="0.0000_ "/>
    <numFmt numFmtId="189" formatCode="m/d/yyyy"/>
  </numFmts>
  <fonts count="49">
    <font>
      <sz val="10"/>
      <name val="Arial"/>
      <family val="2"/>
    </font>
    <font>
      <b/>
      <sz val="10"/>
      <name val="Arial"/>
      <family val="2"/>
    </font>
    <font>
      <sz val="6"/>
      <name val="ＭＳ Ｐゴシック"/>
      <family val="3"/>
    </font>
    <font>
      <b/>
      <sz val="9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sz val="8"/>
      <name val="Arial"/>
      <family val="2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88" fontId="4" fillId="0" borderId="11" xfId="0" applyNumberFormat="1" applyFont="1" applyBorder="1" applyAlignment="1">
      <alignment/>
    </xf>
    <xf numFmtId="188" fontId="4" fillId="0" borderId="12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horizontal="right" vertical="center"/>
    </xf>
    <xf numFmtId="184" fontId="1" fillId="0" borderId="16" xfId="0" applyNumberFormat="1" applyFon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4" fontId="4" fillId="0" borderId="11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4" fontId="2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75"/>
          <c:y val="0.12975"/>
          <c:w val="0.96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MX3!$E$3</c:f>
              <c:strCache>
                <c:ptCount val="1"/>
                <c:pt idx="0">
                  <c:v>Pesos per US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MX3!$D$4:$D$33</c:f>
              <c:strCache/>
            </c:strRef>
          </c:cat>
          <c:val>
            <c:numRef>
              <c:f>MX3!$E$4:$E$33</c:f>
              <c:numCache/>
            </c:numRef>
          </c:val>
          <c:smooth val="0"/>
        </c:ser>
        <c:marker val="1"/>
        <c:axId val="34416449"/>
        <c:axId val="44760654"/>
      </c:lineChart>
      <c:dateAx>
        <c:axId val="34416449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06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760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14375"/>
          <c:w val="0.980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MX3!$B$1</c:f>
              <c:strCache>
                <c:ptCount val="1"/>
                <c:pt idx="0">
                  <c:v>Pesos per US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MX3!$A$2:$A$44</c:f>
              <c:strCache/>
            </c:strRef>
          </c:cat>
          <c:val>
            <c:numRef>
              <c:f>MX3!$B$2:$B$44</c:f>
              <c:numCache/>
            </c:numRef>
          </c:val>
          <c:smooth val="0"/>
        </c:ser>
        <c:marker val="1"/>
        <c:axId val="45017591"/>
        <c:axId val="48357772"/>
      </c:lineChart>
      <c:catAx>
        <c:axId val="45017591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57772"/>
        <c:crosses val="autoZero"/>
        <c:auto val="1"/>
        <c:lblOffset val="100"/>
        <c:tickLblSkip val="1"/>
        <c:noMultiLvlLbl val="0"/>
      </c:catAx>
      <c:valAx>
        <c:axId val="48357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66675</xdr:rowOff>
    </xdr:from>
    <xdr:to>
      <xdr:col>13</xdr:col>
      <xdr:colOff>76200</xdr:colOff>
      <xdr:row>19</xdr:row>
      <xdr:rowOff>76200</xdr:rowOff>
    </xdr:to>
    <xdr:graphicFrame>
      <xdr:nvGraphicFramePr>
        <xdr:cNvPr id="1" name="グラフ 2"/>
        <xdr:cNvGraphicFramePr/>
      </xdr:nvGraphicFramePr>
      <xdr:xfrm>
        <a:off x="4953000" y="771525"/>
        <a:ext cx="42767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18</xdr:col>
      <xdr:colOff>0</xdr:colOff>
      <xdr:row>39</xdr:row>
      <xdr:rowOff>38100</xdr:rowOff>
    </xdr:to>
    <xdr:graphicFrame>
      <xdr:nvGraphicFramePr>
        <xdr:cNvPr id="2" name="グラフ 3"/>
        <xdr:cNvGraphicFramePr/>
      </xdr:nvGraphicFramePr>
      <xdr:xfrm>
        <a:off x="4886325" y="3810000"/>
        <a:ext cx="73152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23.00390625" style="0" customWidth="1"/>
    <col min="3" max="3" width="4.57421875" style="0" customWidth="1"/>
    <col min="4" max="4" width="10.28125" style="0" bestFit="1" customWidth="1"/>
    <col min="5" max="5" width="12.8515625" style="0" customWidth="1"/>
    <col min="6" max="6" width="6.00390625" style="0" customWidth="1"/>
  </cols>
  <sheetData>
    <row r="1" spans="1:2" ht="19.5" customHeight="1" thickBot="1">
      <c r="A1" s="1" t="s">
        <v>1</v>
      </c>
      <c r="B1" s="1" t="s">
        <v>0</v>
      </c>
    </row>
    <row r="2" spans="1:5" ht="15" thickBot="1">
      <c r="A2" s="9">
        <v>33554</v>
      </c>
      <c r="B2" s="12">
        <v>3.0735</v>
      </c>
      <c r="D2" s="6" t="s">
        <v>2</v>
      </c>
      <c r="E2" s="2"/>
    </row>
    <row r="3" spans="1:7" ht="21" customHeight="1" thickBot="1">
      <c r="A3" s="10">
        <v>33555</v>
      </c>
      <c r="B3" s="13">
        <v>3.0712</v>
      </c>
      <c r="D3" s="8" t="s">
        <v>1</v>
      </c>
      <c r="E3" s="18" t="s">
        <v>0</v>
      </c>
      <c r="G3" s="6" t="s">
        <v>2</v>
      </c>
    </row>
    <row r="4" spans="1:5" ht="12.75">
      <c r="A4" s="10">
        <v>33556</v>
      </c>
      <c r="B4" s="13">
        <v>3.0718</v>
      </c>
      <c r="D4" s="15">
        <f>LARGE($A$2:$A$59654,30)</f>
        <v>42104</v>
      </c>
      <c r="E4" s="3">
        <f>VLOOKUP(D4,$A$2:$B$59654,2,FALSE)</f>
        <v>15.1706</v>
      </c>
    </row>
    <row r="5" spans="1:5" ht="12.75">
      <c r="A5" s="10">
        <v>33557</v>
      </c>
      <c r="B5" s="13">
        <v>3.0684</v>
      </c>
      <c r="D5" s="16">
        <f>LARGE($A$2:$A$59654,29)</f>
        <v>42107</v>
      </c>
      <c r="E5" s="4">
        <f>VLOOKUP(D5,$A$2:$B$59654,2,FALSE)</f>
        <v>15.2947</v>
      </c>
    </row>
    <row r="6" spans="1:5" ht="12.75">
      <c r="A6" s="10">
        <v>33560</v>
      </c>
      <c r="B6" s="13">
        <v>3.0673</v>
      </c>
      <c r="D6" s="16">
        <f>LARGE($A$2:$A$59654,28)</f>
        <v>42108</v>
      </c>
      <c r="E6" s="4">
        <f>VLOOKUP(D6,$A$2:$B$59654,2,FALSE)</f>
        <v>15.2339</v>
      </c>
    </row>
    <row r="7" spans="1:7" ht="13.5">
      <c r="A7" s="10">
        <v>33561</v>
      </c>
      <c r="B7" s="13">
        <v>3.0661</v>
      </c>
      <c r="D7" s="16">
        <f>LARGE($A$2:$A$59654,27)</f>
        <v>42109</v>
      </c>
      <c r="E7" s="4">
        <f>VLOOKUP(D7,$A$2:$B$59654,2,FALSE)</f>
        <v>15.3891</v>
      </c>
      <c r="G7" s="7"/>
    </row>
    <row r="8" spans="1:5" ht="12.75">
      <c r="A8" s="10">
        <v>33563</v>
      </c>
      <c r="B8" s="13">
        <v>3.0632</v>
      </c>
      <c r="D8" s="16">
        <f>LARGE($A$2:$A$59654,26)</f>
        <v>42110</v>
      </c>
      <c r="E8" s="4">
        <f>VLOOKUP(D8,$A$2:$B$59654,2,FALSE)</f>
        <v>15.2455</v>
      </c>
    </row>
    <row r="9" spans="1:5" ht="12.75">
      <c r="A9" s="10">
        <v>33564</v>
      </c>
      <c r="B9" s="13">
        <v>3.0612</v>
      </c>
      <c r="D9" s="16">
        <f>LARGE($A$2:$A$59654,25)</f>
        <v>42111</v>
      </c>
      <c r="E9" s="4">
        <f>VLOOKUP(D9,$A$2:$B$59654,2,FALSE)</f>
        <v>15.3128</v>
      </c>
    </row>
    <row r="10" spans="1:5" ht="12.75">
      <c r="A10" s="10">
        <v>33567</v>
      </c>
      <c r="B10" s="13">
        <v>3.0622</v>
      </c>
      <c r="D10" s="16">
        <f>LARGE($A$2:$A$59654,24)</f>
        <v>42114</v>
      </c>
      <c r="E10" s="4">
        <f>VLOOKUP(D10,$A$2:$B$59654,2,FALSE)</f>
        <v>15.3973</v>
      </c>
    </row>
    <row r="11" spans="1:5" ht="12.75">
      <c r="A11" s="10">
        <v>33568</v>
      </c>
      <c r="B11" s="13">
        <v>3.076</v>
      </c>
      <c r="D11" s="16">
        <f>LARGE($A$2:$A$59654,23)</f>
        <v>42115</v>
      </c>
      <c r="E11" s="4">
        <f>VLOOKUP(D11,$A$2:$B$59654,2,FALSE)</f>
        <v>15.3837</v>
      </c>
    </row>
    <row r="12" spans="1:5" ht="12.75">
      <c r="A12" s="10"/>
      <c r="B12" s="13"/>
      <c r="D12" s="16">
        <f>LARGE($A$2:$A$59654,22)</f>
        <v>42116</v>
      </c>
      <c r="E12" s="4">
        <f>VLOOKUP(D12,$A$2:$B$59654,2,FALSE)</f>
        <v>15.4518</v>
      </c>
    </row>
    <row r="13" spans="1:5" ht="12.75">
      <c r="A13" s="19" t="s">
        <v>4</v>
      </c>
      <c r="B13" s="13"/>
      <c r="D13" s="16">
        <f>LARGE($A$2:$A$59654,21)</f>
        <v>42117</v>
      </c>
      <c r="E13" s="4">
        <f>VLOOKUP(D13,$A$2:$B$59654,2,FALSE)</f>
        <v>15.3539</v>
      </c>
    </row>
    <row r="14" spans="1:5" ht="12.75">
      <c r="A14" s="10"/>
      <c r="B14" s="13"/>
      <c r="D14" s="16">
        <f>LARGE($A$2:$A$59654,20)</f>
        <v>42118</v>
      </c>
      <c r="E14" s="4">
        <f>VLOOKUP(D14,$A$2:$B$59654,2,FALSE)</f>
        <v>15.3834</v>
      </c>
    </row>
    <row r="15" spans="1:5" ht="12.75">
      <c r="A15" s="10">
        <v>42104</v>
      </c>
      <c r="B15" s="13">
        <v>15.1706</v>
      </c>
      <c r="D15" s="16">
        <f>LARGE($A$2:$A$59654,19)</f>
        <v>42121</v>
      </c>
      <c r="E15" s="4">
        <f>VLOOKUP(D15,$A$2:$B$59654,2,FALSE)</f>
        <v>15.3213</v>
      </c>
    </row>
    <row r="16" spans="1:5" ht="12.75">
      <c r="A16" s="10">
        <v>42107</v>
      </c>
      <c r="B16" s="13">
        <v>15.2947</v>
      </c>
      <c r="D16" s="16">
        <f>LARGE($A$2:$A$59654,18)</f>
        <v>42122</v>
      </c>
      <c r="E16" s="4">
        <f>VLOOKUP(D16,$A$2:$B$59654,2,FALSE)</f>
        <v>15.2225</v>
      </c>
    </row>
    <row r="17" spans="1:5" ht="12.75">
      <c r="A17" s="10">
        <v>42108</v>
      </c>
      <c r="B17" s="13">
        <v>15.2339</v>
      </c>
      <c r="D17" s="16">
        <f>LARGE($A$2:$A$59654,17)</f>
        <v>42123</v>
      </c>
      <c r="E17" s="4">
        <f>VLOOKUP(D17,$A$2:$B$59654,2,FALSE)</f>
        <v>15.2043</v>
      </c>
    </row>
    <row r="18" spans="1:5" ht="12.75">
      <c r="A18" s="10">
        <v>42109</v>
      </c>
      <c r="B18" s="13">
        <v>15.3891</v>
      </c>
      <c r="D18" s="16">
        <f>LARGE($A$2:$A$59654,16)</f>
        <v>42124</v>
      </c>
      <c r="E18" s="4">
        <f>VLOOKUP(D18,$A$2:$B$59654,2,FALSE)</f>
        <v>15.3714</v>
      </c>
    </row>
    <row r="19" spans="1:5" ht="12.75">
      <c r="A19" s="10">
        <v>42110</v>
      </c>
      <c r="B19" s="13">
        <v>15.2455</v>
      </c>
      <c r="D19" s="16">
        <f>LARGE($A$2:$A$59654,15)</f>
        <v>42128</v>
      </c>
      <c r="E19" s="4">
        <f>VLOOKUP(D19,$A$2:$B$59654,2,FALSE)</f>
        <v>15.494</v>
      </c>
    </row>
    <row r="20" spans="1:5" ht="12.75">
      <c r="A20" s="10">
        <v>42111</v>
      </c>
      <c r="B20" s="13">
        <v>15.3128</v>
      </c>
      <c r="D20" s="16">
        <f>LARGE($A$2:$A$59654,14)</f>
        <v>42129</v>
      </c>
      <c r="E20" s="4">
        <f>VLOOKUP(D20,$A$2:$B$59654,2,FALSE)</f>
        <v>15.3225</v>
      </c>
    </row>
    <row r="21" spans="1:5" ht="12.75">
      <c r="A21" s="10">
        <v>42114</v>
      </c>
      <c r="B21" s="13">
        <v>15.3973</v>
      </c>
      <c r="D21" s="16">
        <f>LARGE($A$2:$A$59654,13)</f>
        <v>42130</v>
      </c>
      <c r="E21" s="4">
        <f>VLOOKUP(D21,$A$2:$B$59654,2,FALSE)</f>
        <v>15.2825</v>
      </c>
    </row>
    <row r="22" spans="1:7" ht="14.25">
      <c r="A22" s="10">
        <v>42115</v>
      </c>
      <c r="B22" s="13">
        <v>15.3837</v>
      </c>
      <c r="D22" s="16">
        <f>LARGE($A$2:$A$59654,12)</f>
        <v>42131</v>
      </c>
      <c r="E22" s="4">
        <f>VLOOKUP(D22,$A$2:$B$59654,2,FALSE)</f>
        <v>15.3397</v>
      </c>
      <c r="G22" s="6" t="s">
        <v>3</v>
      </c>
    </row>
    <row r="23" spans="1:5" ht="12.75">
      <c r="A23" s="10">
        <v>42116</v>
      </c>
      <c r="B23" s="13">
        <v>15.4518</v>
      </c>
      <c r="D23" s="16">
        <f>LARGE($A$2:$A$59654,11)</f>
        <v>42132</v>
      </c>
      <c r="E23" s="4">
        <f>VLOOKUP(D23,$A$2:$B$59654,2,FALSE)</f>
        <v>15.1424</v>
      </c>
    </row>
    <row r="24" spans="1:5" ht="12.75">
      <c r="A24" s="10">
        <v>42117</v>
      </c>
      <c r="B24" s="13">
        <v>15.3539</v>
      </c>
      <c r="D24" s="16">
        <f>LARGE($A$2:$A$59654,10)</f>
        <v>42135</v>
      </c>
      <c r="E24" s="4">
        <f>VLOOKUP(D24,$A$2:$B$59654,2,FALSE)</f>
        <v>15.2624</v>
      </c>
    </row>
    <row r="25" spans="1:5" ht="12.75">
      <c r="A25" s="10">
        <v>42118</v>
      </c>
      <c r="B25" s="13">
        <v>15.3834</v>
      </c>
      <c r="D25" s="16">
        <f>LARGE($A$2:$A$59654,9)</f>
        <v>42136</v>
      </c>
      <c r="E25" s="4">
        <f>VLOOKUP(D25,$A$2:$B$59654,2,FALSE)</f>
        <v>15.3211</v>
      </c>
    </row>
    <row r="26" spans="1:5" ht="12.75">
      <c r="A26" s="10">
        <v>42121</v>
      </c>
      <c r="B26" s="13">
        <v>15.3213</v>
      </c>
      <c r="D26" s="16">
        <f>LARGE($A$2:$A$59654,8)</f>
        <v>42137</v>
      </c>
      <c r="E26" s="4">
        <f>VLOOKUP(D26,$A$2:$B$59654,2,FALSE)</f>
        <v>15.2213</v>
      </c>
    </row>
    <row r="27" spans="1:5" ht="12.75">
      <c r="A27" s="10">
        <v>42122</v>
      </c>
      <c r="B27" s="13">
        <v>15.2225</v>
      </c>
      <c r="D27" s="16">
        <f>LARGE($A$2:$A$59654,7)</f>
        <v>42138</v>
      </c>
      <c r="E27" s="4">
        <f>VLOOKUP(D27,$A$2:$B$59654,2,FALSE)</f>
        <v>15.1235</v>
      </c>
    </row>
    <row r="28" spans="1:5" ht="12.75">
      <c r="A28" s="10">
        <v>42123</v>
      </c>
      <c r="B28" s="13">
        <v>15.2043</v>
      </c>
      <c r="D28" s="16">
        <f>LARGE($A$2:$A$59654,6)</f>
        <v>42139</v>
      </c>
      <c r="E28" s="4">
        <f>VLOOKUP(D28,$A$2:$B$59654,2,FALSE)</f>
        <v>15.0225</v>
      </c>
    </row>
    <row r="29" spans="1:5" ht="12.75">
      <c r="A29" s="10">
        <v>42124</v>
      </c>
      <c r="B29" s="13">
        <v>15.3714</v>
      </c>
      <c r="D29" s="16">
        <f>LARGE($A$2:$A$59654,5)</f>
        <v>42142</v>
      </c>
      <c r="E29" s="4">
        <f>VLOOKUP(D29,$A$2:$B$59654,2,FALSE)</f>
        <v>15.12</v>
      </c>
    </row>
    <row r="30" spans="1:5" ht="12.75">
      <c r="A30" s="10">
        <v>42128</v>
      </c>
      <c r="B30" s="13">
        <v>15.494</v>
      </c>
      <c r="D30" s="16">
        <f>LARGE($A$2:$A$59654,4)</f>
        <v>42143</v>
      </c>
      <c r="E30" s="4">
        <f>VLOOKUP(D30,$A$2:$B$59654,2,FALSE)</f>
        <v>15.2008</v>
      </c>
    </row>
    <row r="31" spans="1:5" ht="12.75">
      <c r="A31" s="10">
        <v>42129</v>
      </c>
      <c r="B31" s="13">
        <v>15.3225</v>
      </c>
      <c r="D31" s="16">
        <f>LARGE($A$2:$A$59654,3)</f>
        <v>42144</v>
      </c>
      <c r="E31" s="4">
        <f>VLOOKUP(D31,$A$2:$B$59654,2,FALSE)</f>
        <v>15.212</v>
      </c>
    </row>
    <row r="32" spans="1:5" ht="12.75">
      <c r="A32" s="10">
        <v>42130</v>
      </c>
      <c r="B32" s="13">
        <v>15.2825</v>
      </c>
      <c r="D32" s="16">
        <f>LARGE($A$2:$A$59654,2)</f>
        <v>42145</v>
      </c>
      <c r="E32" s="4">
        <f>VLOOKUP(D32,$A$2:$B$59654,2,FALSE)</f>
        <v>15.2326</v>
      </c>
    </row>
    <row r="33" spans="1:5" ht="13.5" thickBot="1">
      <c r="A33" s="10">
        <v>42131</v>
      </c>
      <c r="B33" s="13">
        <v>15.3397</v>
      </c>
      <c r="D33" s="17">
        <f>LARGE($A$2:$A$59654,1)</f>
        <v>42146</v>
      </c>
      <c r="E33" s="5">
        <f>VLOOKUP(D33,$A$2:$B$59654,2,FALSE)</f>
        <v>15.2918</v>
      </c>
    </row>
    <row r="34" spans="1:2" ht="12.75">
      <c r="A34" s="10">
        <v>42132</v>
      </c>
      <c r="B34" s="13">
        <v>15.1424</v>
      </c>
    </row>
    <row r="35" spans="1:2" ht="12.75">
      <c r="A35" s="10">
        <v>42135</v>
      </c>
      <c r="B35" s="13">
        <v>15.2624</v>
      </c>
    </row>
    <row r="36" spans="1:2" ht="12.75">
      <c r="A36" s="10">
        <v>42136</v>
      </c>
      <c r="B36" s="13">
        <v>15.3211</v>
      </c>
    </row>
    <row r="37" spans="1:2" ht="12.75">
      <c r="A37" s="10">
        <v>42137</v>
      </c>
      <c r="B37" s="13">
        <v>15.2213</v>
      </c>
    </row>
    <row r="38" spans="1:2" ht="12.75">
      <c r="A38" s="10">
        <v>42138</v>
      </c>
      <c r="B38" s="13">
        <v>15.1235</v>
      </c>
    </row>
    <row r="39" spans="1:2" ht="12.75">
      <c r="A39" s="10">
        <v>42139</v>
      </c>
      <c r="B39" s="13">
        <v>15.0225</v>
      </c>
    </row>
    <row r="40" spans="1:2" ht="12.75">
      <c r="A40" s="10">
        <v>42142</v>
      </c>
      <c r="B40" s="13">
        <v>15.12</v>
      </c>
    </row>
    <row r="41" spans="1:2" ht="12.75">
      <c r="A41" s="10">
        <v>42143</v>
      </c>
      <c r="B41" s="13">
        <v>15.2008</v>
      </c>
    </row>
    <row r="42" spans="1:2" ht="12.75">
      <c r="A42" s="10">
        <v>42144</v>
      </c>
      <c r="B42" s="13">
        <v>15.212</v>
      </c>
    </row>
    <row r="43" spans="1:2" ht="12.75">
      <c r="A43" s="10">
        <v>42145</v>
      </c>
      <c r="B43" s="13">
        <v>15.2326</v>
      </c>
    </row>
    <row r="44" spans="1:2" ht="13.5" thickBot="1">
      <c r="A44" s="11">
        <v>42146</v>
      </c>
      <c r="B44" s="14">
        <v>15.2918</v>
      </c>
    </row>
  </sheetData>
  <sheetProtection/>
  <printOptions/>
  <pageMargins left="0.787" right="0.787" top="0.984" bottom="0.984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2014-03-04T19:34:57Z</dcterms:created>
  <dcterms:modified xsi:type="dcterms:W3CDTF">2015-07-02T02:08:37Z</dcterms:modified>
  <cp:category/>
  <cp:version/>
  <cp:contentType/>
  <cp:contentStatus/>
</cp:coreProperties>
</file>