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7955" windowHeight="7965" activeTab="0"/>
  </bookViews>
  <sheets>
    <sheet name="Sheet1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<sst xmlns="http://schemas.openxmlformats.org/spreadsheetml/2006/main" count="9" uniqueCount="7">
  <si>
    <t>Policy Interest Rate</t>
  </si>
  <si>
    <t>date</t>
  </si>
  <si>
    <t>date</t>
  </si>
  <si>
    <t>Policy Rate</t>
  </si>
  <si>
    <t>Latest 36months</t>
  </si>
  <si>
    <t>From 2005/1 to Present</t>
  </si>
  <si>
    <t>・・・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</si>
</sst>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[$-409]d\-mmm\-yy;@"/>
    <numFmt numFmtId="182" formatCode="dd\-mmm\-yyyy"/>
    <numFmt numFmtId="183" formatCode="[$-409]mmm\-yy;@"/>
    <numFmt numFmtId="184" formatCode="0.0_ "/>
    <numFmt numFmtId="185" formatCode="#,##0.00_);\(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8"/>
      <name val="Microsoft Sans Serif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39" fontId="5" fillId="0" borderId="11" xfId="0" applyNumberFormat="1" applyFont="1" applyFill="1" applyBorder="1" applyAlignment="1">
      <alignment horizontal="right"/>
    </xf>
    <xf numFmtId="39" fontId="5" fillId="0" borderId="12" xfId="0" applyNumberFormat="1" applyFont="1" applyFill="1" applyBorder="1" applyAlignment="1">
      <alignment horizontal="right"/>
    </xf>
    <xf numFmtId="39" fontId="5" fillId="0" borderId="13" xfId="0" applyNumberFormat="1" applyFont="1" applyFill="1" applyBorder="1" applyAlignment="1">
      <alignment horizontal="right"/>
    </xf>
    <xf numFmtId="4" fontId="3" fillId="0" borderId="0" xfId="0" applyNumberFormat="1" applyFont="1" applyAlignment="1">
      <alignment vertical="center"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8" fillId="0" borderId="10" xfId="33" applyFont="1" applyBorder="1" applyAlignment="1" applyProtection="1">
      <alignment horizontal="center" vertical="center" wrapText="1"/>
      <protection/>
    </xf>
    <xf numFmtId="0" fontId="41" fillId="0" borderId="0" xfId="0" applyFont="1" applyAlignment="1">
      <alignment vertical="center"/>
    </xf>
    <xf numFmtId="183" fontId="3" fillId="0" borderId="14" xfId="0" applyNumberFormat="1" applyFont="1" applyBorder="1" applyAlignment="1">
      <alignment horizontal="center"/>
    </xf>
    <xf numFmtId="183" fontId="3" fillId="0" borderId="12" xfId="0" applyNumberFormat="1" applyFont="1" applyBorder="1" applyAlignment="1">
      <alignment horizontal="center"/>
    </xf>
    <xf numFmtId="183" fontId="3" fillId="0" borderId="13" xfId="0" applyNumberFormat="1" applyFont="1" applyBorder="1" applyAlignment="1">
      <alignment horizontal="center"/>
    </xf>
    <xf numFmtId="180" fontId="3" fillId="0" borderId="14" xfId="0" applyNumberFormat="1" applyFont="1" applyBorder="1" applyAlignment="1">
      <alignment/>
    </xf>
    <xf numFmtId="180" fontId="3" fillId="0" borderId="12" xfId="0" applyNumberFormat="1" applyFont="1" applyBorder="1" applyAlignment="1">
      <alignment/>
    </xf>
    <xf numFmtId="180" fontId="3" fillId="0" borderId="13" xfId="0" applyNumberFormat="1" applyFont="1" applyBorder="1" applyAlignment="1">
      <alignment/>
    </xf>
    <xf numFmtId="0" fontId="46" fillId="0" borderId="0" xfId="0" applyFont="1" applyAlignment="1">
      <alignment vertical="center"/>
    </xf>
    <xf numFmtId="0" fontId="11" fillId="0" borderId="10" xfId="33" applyFont="1" applyBorder="1" applyAlignment="1" applyProtection="1">
      <alignment horizontal="center" vertical="center" wrapText="1"/>
      <protection/>
    </xf>
    <xf numFmtId="17" fontId="5" fillId="33" borderId="11" xfId="0" applyNumberFormat="1" applyFont="1" applyFill="1" applyBorder="1" applyAlignment="1">
      <alignment horizontal="center"/>
    </xf>
    <xf numFmtId="17" fontId="5" fillId="33" borderId="12" xfId="0" applyNumberFormat="1" applyFont="1" applyFill="1" applyBorder="1" applyAlignment="1">
      <alignment horizontal="center"/>
    </xf>
    <xf numFmtId="17" fontId="5" fillId="33" borderId="13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17" fontId="29" fillId="33" borderId="12" xfId="0" applyNumberFormat="1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al 2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0925"/>
          <c:y val="0.1235"/>
          <c:w val="0.98425"/>
          <c:h val="0.88425"/>
        </c:manualLayout>
      </c:layout>
      <c:lineChart>
        <c:grouping val="standard"/>
        <c:varyColors val="0"/>
        <c:ser>
          <c:idx val="0"/>
          <c:order val="0"/>
          <c:tx>
            <c:strRef>
              <c:f>Sheet1!$E$2</c:f>
              <c:strCache>
                <c:ptCount val="1"/>
                <c:pt idx="0">
                  <c:v>Policy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Sheet1!$D$3:$D$38</c:f>
              <c:strCache/>
            </c:strRef>
          </c:cat>
          <c:val>
            <c:numRef>
              <c:f>Sheet1!$E$3:$E$38</c:f>
              <c:numCache/>
            </c:numRef>
          </c:val>
          <c:smooth val="0"/>
        </c:ser>
        <c:marker val="1"/>
        <c:axId val="6596085"/>
        <c:axId val="66816866"/>
      </c:lineChart>
      <c:dateAx>
        <c:axId val="6596085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noFill/>
          </a:ln>
        </c:spPr>
        <c:crossAx val="66816866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668168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60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475"/>
          <c:y val="0.1365"/>
          <c:w val="0.9735"/>
          <c:h val="0.864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Policy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Sheet1!$A$3:$A$51</c:f>
              <c:strCache/>
            </c:strRef>
          </c:cat>
          <c:val>
            <c:numRef>
              <c:f>Sheet1!$B$3:$B$51</c:f>
              <c:numCache/>
            </c:numRef>
          </c:val>
          <c:smooth val="0"/>
        </c:ser>
        <c:marker val="1"/>
        <c:axId val="49296987"/>
        <c:axId val="54326192"/>
      </c:lineChart>
      <c:catAx>
        <c:axId val="4929698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326192"/>
        <c:crosses val="autoZero"/>
        <c:auto val="1"/>
        <c:lblOffset val="100"/>
        <c:tickLblSkip val="2"/>
        <c:noMultiLvlLbl val="0"/>
      </c:catAx>
      <c:valAx>
        <c:axId val="543261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969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</xdr:row>
      <xdr:rowOff>66675</xdr:rowOff>
    </xdr:from>
    <xdr:to>
      <xdr:col>12</xdr:col>
      <xdr:colOff>447675</xdr:colOff>
      <xdr:row>17</xdr:row>
      <xdr:rowOff>57150</xdr:rowOff>
    </xdr:to>
    <xdr:graphicFrame>
      <xdr:nvGraphicFramePr>
        <xdr:cNvPr id="1" name="グラフ 2"/>
        <xdr:cNvGraphicFramePr/>
      </xdr:nvGraphicFramePr>
      <xdr:xfrm>
        <a:off x="3629025" y="314325"/>
        <a:ext cx="4067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20</xdr:row>
      <xdr:rowOff>47625</xdr:rowOff>
    </xdr:from>
    <xdr:to>
      <xdr:col>13</xdr:col>
      <xdr:colOff>514350</xdr:colOff>
      <xdr:row>37</xdr:row>
      <xdr:rowOff>76200</xdr:rowOff>
    </xdr:to>
    <xdr:graphicFrame>
      <xdr:nvGraphicFramePr>
        <xdr:cNvPr id="2" name="グラフ 3"/>
        <xdr:cNvGraphicFramePr/>
      </xdr:nvGraphicFramePr>
      <xdr:xfrm>
        <a:off x="3581400" y="3571875"/>
        <a:ext cx="479107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3.7109375" style="20" customWidth="1"/>
    <col min="2" max="2" width="11.57421875" style="0" customWidth="1"/>
    <col min="3" max="3" width="2.8515625" style="0" customWidth="1"/>
    <col min="4" max="4" width="11.00390625" style="0" customWidth="1"/>
    <col min="5" max="5" width="12.00390625" style="0" customWidth="1"/>
    <col min="6" max="6" width="2.7109375" style="0" customWidth="1"/>
  </cols>
  <sheetData>
    <row r="1" spans="1:7" ht="19.5" customHeight="1" thickBot="1">
      <c r="A1" s="15" t="s">
        <v>0</v>
      </c>
      <c r="D1" s="8" t="s">
        <v>4</v>
      </c>
      <c r="E1" s="5"/>
      <c r="G1" s="8" t="s">
        <v>4</v>
      </c>
    </row>
    <row r="2" spans="1:5" ht="14.25" thickBot="1">
      <c r="A2" s="1" t="s">
        <v>1</v>
      </c>
      <c r="B2" s="16" t="s">
        <v>3</v>
      </c>
      <c r="D2" s="6" t="s">
        <v>2</v>
      </c>
      <c r="E2" s="7" t="s">
        <v>3</v>
      </c>
    </row>
    <row r="3" spans="1:5" ht="13.5">
      <c r="A3" s="17">
        <v>38353</v>
      </c>
      <c r="B3" s="2">
        <v>2</v>
      </c>
      <c r="D3" s="9">
        <f>LARGE($A$3:$A$48220,36)</f>
        <v>41000</v>
      </c>
      <c r="E3" s="12">
        <f>VLOOKUP(D3,$A$3:$B$48220,2,FALSE)</f>
        <v>3</v>
      </c>
    </row>
    <row r="4" spans="1:5" ht="13.5">
      <c r="A4" s="18">
        <v>38384</v>
      </c>
      <c r="B4" s="3">
        <v>2</v>
      </c>
      <c r="D4" s="9">
        <f>LARGE($A$3:$A$48220,35)</f>
        <v>41030</v>
      </c>
      <c r="E4" s="12">
        <f>VLOOKUP(D4,$A$3:$B$48220,2,FALSE)</f>
        <v>3</v>
      </c>
    </row>
    <row r="5" spans="1:5" ht="13.5">
      <c r="A5" s="18">
        <v>38412</v>
      </c>
      <c r="B5" s="3">
        <v>2.25</v>
      </c>
      <c r="D5" s="9">
        <f>LARGE($A$3:$A$48220,34)</f>
        <v>41061</v>
      </c>
      <c r="E5" s="12">
        <f>VLOOKUP(D5,$A$3:$B$48220,2,FALSE)</f>
        <v>3</v>
      </c>
    </row>
    <row r="6" spans="1:5" ht="13.5">
      <c r="A6" s="18">
        <v>38443</v>
      </c>
      <c r="B6" s="3">
        <v>2.25</v>
      </c>
      <c r="D6" s="9">
        <f>LARGE($A$3:$A$48220,33)</f>
        <v>41091</v>
      </c>
      <c r="E6" s="12">
        <f>VLOOKUP(D6,$A$3:$B$48220,2,FALSE)</f>
        <v>3</v>
      </c>
    </row>
    <row r="7" spans="1:5" ht="13.5">
      <c r="A7" s="18">
        <v>38473</v>
      </c>
      <c r="B7" s="3">
        <v>2.25</v>
      </c>
      <c r="D7" s="9">
        <f>LARGE($A$3:$A$48220,32)</f>
        <v>41122</v>
      </c>
      <c r="E7" s="12">
        <f>VLOOKUP(D7,$A$3:$B$48220,2,FALSE)</f>
        <v>3</v>
      </c>
    </row>
    <row r="8" spans="1:5" ht="13.5">
      <c r="A8" s="18">
        <v>38504</v>
      </c>
      <c r="B8" s="3">
        <v>2.5</v>
      </c>
      <c r="D8" s="9">
        <f>LARGE($A$3:$A$48220,31)</f>
        <v>41153</v>
      </c>
      <c r="E8" s="12">
        <f>VLOOKUP(D8,$A$3:$B$48220,2,FALSE)</f>
        <v>3</v>
      </c>
    </row>
    <row r="9" spans="1:5" ht="13.5">
      <c r="A9" s="18">
        <v>38534</v>
      </c>
      <c r="B9" s="3">
        <v>2.75</v>
      </c>
      <c r="D9" s="9">
        <f>LARGE($A$3:$A$48220,30)</f>
        <v>41183</v>
      </c>
      <c r="E9" s="12">
        <f>VLOOKUP(D9,$A$3:$B$48220,2,FALSE)</f>
        <v>2.75</v>
      </c>
    </row>
    <row r="10" spans="1:5" ht="13.5">
      <c r="A10" s="18">
        <v>38565</v>
      </c>
      <c r="B10" s="3">
        <v>2.75</v>
      </c>
      <c r="D10" s="10">
        <f>LARGE($A$3:$A$48220,29)</f>
        <v>41214</v>
      </c>
      <c r="E10" s="13">
        <f>VLOOKUP(D10,$A$3:$B$48220,2,FALSE)</f>
        <v>2.75</v>
      </c>
    </row>
    <row r="11" spans="1:5" ht="13.5">
      <c r="A11" s="18">
        <v>38596</v>
      </c>
      <c r="B11" s="3">
        <v>3.25</v>
      </c>
      <c r="D11" s="10">
        <f>LARGE($A$3:$A$48220,28)</f>
        <v>41244</v>
      </c>
      <c r="E11" s="13">
        <f>VLOOKUP(D11,$A$3:$B$48220,2,FALSE)</f>
        <v>2.75</v>
      </c>
    </row>
    <row r="12" spans="1:5" ht="13.5">
      <c r="A12" s="18">
        <v>38626</v>
      </c>
      <c r="B12" s="3">
        <v>3.75</v>
      </c>
      <c r="D12" s="10">
        <f>LARGE($A$3:$A$48220,27)</f>
        <v>41275</v>
      </c>
      <c r="E12" s="13">
        <f>VLOOKUP(D12,$A$3:$B$48220,2,FALSE)</f>
        <v>2.75</v>
      </c>
    </row>
    <row r="13" spans="1:5" ht="13.5">
      <c r="A13" s="18"/>
      <c r="B13" s="3"/>
      <c r="D13" s="10">
        <f>LARGE($A$3:$A$48220,26)</f>
        <v>41306</v>
      </c>
      <c r="E13" s="13">
        <f>VLOOKUP(D13,$A$3:$B$48220,2,FALSE)</f>
        <v>2.75</v>
      </c>
    </row>
    <row r="14" spans="1:5" ht="13.5">
      <c r="A14" s="21" t="s">
        <v>6</v>
      </c>
      <c r="B14" s="3"/>
      <c r="D14" s="10">
        <f>LARGE($A$3:$A$48220,25)</f>
        <v>41334</v>
      </c>
      <c r="E14" s="13">
        <f>VLOOKUP(D14,$A$3:$B$48220,2,FALSE)</f>
        <v>2.75</v>
      </c>
    </row>
    <row r="15" spans="1:5" ht="13.5">
      <c r="A15" s="18"/>
      <c r="B15" s="3"/>
      <c r="D15" s="10">
        <f>LARGE($A$3:$A$48220,24)</f>
        <v>41365</v>
      </c>
      <c r="E15" s="13">
        <f>VLOOKUP(D15,$A$3:$B$48220,2,FALSE)</f>
        <v>2.75</v>
      </c>
    </row>
    <row r="16" spans="1:5" ht="13.5">
      <c r="A16" s="18">
        <v>41000</v>
      </c>
      <c r="B16" s="3">
        <v>3</v>
      </c>
      <c r="D16" s="10">
        <f>LARGE($A$3:$A$48220,23)</f>
        <v>41395</v>
      </c>
      <c r="E16" s="13">
        <f>VLOOKUP(D16,$A$3:$B$48220,2,FALSE)</f>
        <v>2.5</v>
      </c>
    </row>
    <row r="17" spans="1:5" ht="13.5">
      <c r="A17" s="18">
        <v>41030</v>
      </c>
      <c r="B17" s="3">
        <v>3</v>
      </c>
      <c r="D17" s="10">
        <f>LARGE($A$3:$A$48220,22)</f>
        <v>41426</v>
      </c>
      <c r="E17" s="13">
        <f>VLOOKUP(D17,$A$3:$B$48220,2,FALSE)</f>
        <v>2.5</v>
      </c>
    </row>
    <row r="18" spans="1:5" ht="13.5">
      <c r="A18" s="18">
        <v>41061</v>
      </c>
      <c r="B18" s="3">
        <v>3</v>
      </c>
      <c r="D18" s="10">
        <f>LARGE($A$3:$A$48220,21)</f>
        <v>41456</v>
      </c>
      <c r="E18" s="13">
        <f>VLOOKUP(D18,$A$3:$B$48220,2,FALSE)</f>
        <v>2.5</v>
      </c>
    </row>
    <row r="19" spans="1:5" ht="13.5">
      <c r="A19" s="18">
        <v>41091</v>
      </c>
      <c r="B19" s="3">
        <v>3</v>
      </c>
      <c r="D19" s="10">
        <f>LARGE($A$3:$A$48220,20)</f>
        <v>41487</v>
      </c>
      <c r="E19" s="13">
        <f>VLOOKUP(D19,$A$3:$B$48220,2,FALSE)</f>
        <v>2.5</v>
      </c>
    </row>
    <row r="20" spans="1:7" ht="14.25">
      <c r="A20" s="18">
        <v>41122</v>
      </c>
      <c r="B20" s="3">
        <v>3</v>
      </c>
      <c r="D20" s="10">
        <f>LARGE($A$3:$A$48220,19)</f>
        <v>41518</v>
      </c>
      <c r="E20" s="13">
        <f>VLOOKUP(D20,$A$3:$B$48220,2,FALSE)</f>
        <v>2.5</v>
      </c>
      <c r="G20" s="15" t="s">
        <v>5</v>
      </c>
    </row>
    <row r="21" spans="1:5" ht="13.5">
      <c r="A21" s="18">
        <v>41153</v>
      </c>
      <c r="B21" s="3">
        <v>3</v>
      </c>
      <c r="D21" s="10">
        <f>LARGE($A$3:$A$48220,18)</f>
        <v>41548</v>
      </c>
      <c r="E21" s="13">
        <f>VLOOKUP(D21,$A$3:$B$48220,2,FALSE)</f>
        <v>2.5</v>
      </c>
    </row>
    <row r="22" spans="1:5" ht="13.5">
      <c r="A22" s="18">
        <v>41183</v>
      </c>
      <c r="B22" s="3">
        <v>2.75</v>
      </c>
      <c r="D22" s="10">
        <f>LARGE($A$3:$A$48220,17)</f>
        <v>41579</v>
      </c>
      <c r="E22" s="13">
        <f>VLOOKUP(D22,$A$3:$B$48220,2,FALSE)</f>
        <v>2.25</v>
      </c>
    </row>
    <row r="23" spans="1:5" ht="13.5">
      <c r="A23" s="18">
        <v>41214</v>
      </c>
      <c r="B23" s="3">
        <v>2.75</v>
      </c>
      <c r="D23" s="10">
        <f>LARGE($A$3:$A$48220,16)</f>
        <v>41609</v>
      </c>
      <c r="E23" s="13">
        <f>VLOOKUP(D23,$A$3:$B$48220,2,FALSE)</f>
        <v>2.25</v>
      </c>
    </row>
    <row r="24" spans="1:5" ht="13.5">
      <c r="A24" s="18">
        <v>41244</v>
      </c>
      <c r="B24" s="3">
        <v>2.75</v>
      </c>
      <c r="D24" s="10">
        <f>LARGE($A$3:$A$48220,15)</f>
        <v>41640</v>
      </c>
      <c r="E24" s="13">
        <f>VLOOKUP(D24,$A$3:$B$48220,2,FALSE)</f>
        <v>2.25</v>
      </c>
    </row>
    <row r="25" spans="1:5" ht="13.5">
      <c r="A25" s="18">
        <v>41275</v>
      </c>
      <c r="B25" s="3">
        <v>2.75</v>
      </c>
      <c r="D25" s="10">
        <f>LARGE($A$3:$A$48220,14)</f>
        <v>41671</v>
      </c>
      <c r="E25" s="13">
        <f>VLOOKUP(D25,$A$3:$B$48220,2,FALSE)</f>
        <v>2.25</v>
      </c>
    </row>
    <row r="26" spans="1:5" ht="13.5">
      <c r="A26" s="18">
        <v>41306</v>
      </c>
      <c r="B26" s="3">
        <v>2.75</v>
      </c>
      <c r="D26" s="10">
        <f>LARGE($A$3:$A$48220,13)</f>
        <v>41699</v>
      </c>
      <c r="E26" s="13">
        <f>VLOOKUP(D26,$A$3:$B$48220,2,FALSE)</f>
        <v>2</v>
      </c>
    </row>
    <row r="27" spans="1:5" ht="13.5">
      <c r="A27" s="18">
        <v>41334</v>
      </c>
      <c r="B27" s="3">
        <v>2.75</v>
      </c>
      <c r="D27" s="10">
        <f>LARGE($A$3:$A$48220,12)</f>
        <v>41730</v>
      </c>
      <c r="E27" s="13">
        <f>VLOOKUP(D27,$A$3:$B$48220,2,FALSE)</f>
        <v>2</v>
      </c>
    </row>
    <row r="28" spans="1:5" ht="13.5">
      <c r="A28" s="18">
        <v>41365</v>
      </c>
      <c r="B28" s="3">
        <v>2.75</v>
      </c>
      <c r="D28" s="10">
        <f>LARGE($A$3:$A$48220,11)</f>
        <v>41760</v>
      </c>
      <c r="E28" s="13">
        <f>VLOOKUP(D28,$A$3:$B$48220,2,FALSE)</f>
        <v>2</v>
      </c>
    </row>
    <row r="29" spans="1:5" ht="13.5">
      <c r="A29" s="18">
        <v>41395</v>
      </c>
      <c r="B29" s="3">
        <v>2.5</v>
      </c>
      <c r="D29" s="10">
        <f>LARGE($A$3:$A$48220,10)</f>
        <v>41791</v>
      </c>
      <c r="E29" s="13">
        <f>VLOOKUP(D29,$A$3:$B$48220,2,FALSE)</f>
        <v>2</v>
      </c>
    </row>
    <row r="30" spans="1:5" ht="13.5">
      <c r="A30" s="18">
        <v>41426</v>
      </c>
      <c r="B30" s="3">
        <v>2.5</v>
      </c>
      <c r="D30" s="10">
        <f>LARGE($A$3:$A$48220,9)</f>
        <v>41821</v>
      </c>
      <c r="E30" s="13">
        <f>VLOOKUP(D30,$A$3:$B$48220,2,FALSE)</f>
        <v>2</v>
      </c>
    </row>
    <row r="31" spans="1:5" ht="13.5">
      <c r="A31" s="18">
        <v>41456</v>
      </c>
      <c r="B31" s="3">
        <v>2.5</v>
      </c>
      <c r="D31" s="10">
        <f>LARGE($A$3:$A$48220,8)</f>
        <v>41852</v>
      </c>
      <c r="E31" s="13">
        <f>VLOOKUP(D31,$A$3:$B$48220,2,FALSE)</f>
        <v>2</v>
      </c>
    </row>
    <row r="32" spans="1:5" ht="13.5">
      <c r="A32" s="18">
        <v>41487</v>
      </c>
      <c r="B32" s="3">
        <v>2.5</v>
      </c>
      <c r="D32" s="10">
        <f>LARGE($A$3:$A$48220,7)</f>
        <v>41883</v>
      </c>
      <c r="E32" s="13">
        <f>VLOOKUP(D32,$A$3:$B$48220,2,FALSE)</f>
        <v>2</v>
      </c>
    </row>
    <row r="33" spans="1:5" ht="13.5">
      <c r="A33" s="18">
        <v>41518</v>
      </c>
      <c r="B33" s="3">
        <v>2.5</v>
      </c>
      <c r="D33" s="10">
        <f>LARGE($A$3:$A$48220,6)</f>
        <v>41913</v>
      </c>
      <c r="E33" s="13">
        <f>VLOOKUP(D33,$A$3:$B$48220,2,FALSE)</f>
        <v>2</v>
      </c>
    </row>
    <row r="34" spans="1:5" ht="13.5">
      <c r="A34" s="18">
        <v>41548</v>
      </c>
      <c r="B34" s="3">
        <v>2.5</v>
      </c>
      <c r="D34" s="10">
        <f>LARGE($A$3:$A$48220,5)</f>
        <v>41944</v>
      </c>
      <c r="E34" s="13">
        <f>VLOOKUP(D34,$A$3:$B$48220,2,FALSE)</f>
        <v>2</v>
      </c>
    </row>
    <row r="35" spans="1:5" ht="13.5">
      <c r="A35" s="18">
        <v>41579</v>
      </c>
      <c r="B35" s="3">
        <v>2.25</v>
      </c>
      <c r="D35" s="10">
        <f>LARGE($A$3:$A$48220,4)</f>
        <v>41974</v>
      </c>
      <c r="E35" s="13">
        <f>VLOOKUP(D35,$A$3:$B$48220,2,FALSE)</f>
        <v>2</v>
      </c>
    </row>
    <row r="36" spans="1:5" ht="13.5">
      <c r="A36" s="18">
        <v>41609</v>
      </c>
      <c r="B36" s="3">
        <v>2.25</v>
      </c>
      <c r="D36" s="10">
        <f>LARGE($A$3:$A$48220,3)</f>
        <v>42005</v>
      </c>
      <c r="E36" s="13">
        <f>VLOOKUP(D36,$A$3:$B$48220,2,FALSE)</f>
        <v>2</v>
      </c>
    </row>
    <row r="37" spans="1:5" ht="13.5">
      <c r="A37" s="18">
        <v>41640</v>
      </c>
      <c r="B37" s="3">
        <v>2.25</v>
      </c>
      <c r="D37" s="10">
        <f>LARGE($A$3:$A$48220,2)</f>
        <v>42036</v>
      </c>
      <c r="E37" s="13">
        <f>VLOOKUP(D37,$A$3:$B$48220,2,FALSE)</f>
        <v>2</v>
      </c>
    </row>
    <row r="38" spans="1:5" ht="14.25" thickBot="1">
      <c r="A38" s="18">
        <v>41671</v>
      </c>
      <c r="B38" s="3">
        <v>2.25</v>
      </c>
      <c r="D38" s="11">
        <f>LARGE($A$3:$A$48220,1)</f>
        <v>42064</v>
      </c>
      <c r="E38" s="14">
        <f>VLOOKUP(D38,$A$3:$B$48220,2,FALSE)</f>
        <v>1.75</v>
      </c>
    </row>
    <row r="39" spans="1:2" ht="13.5">
      <c r="A39" s="18">
        <v>41699</v>
      </c>
      <c r="B39" s="3">
        <v>2</v>
      </c>
    </row>
    <row r="40" spans="1:2" ht="13.5">
      <c r="A40" s="18">
        <v>41730</v>
      </c>
      <c r="B40" s="3">
        <v>2</v>
      </c>
    </row>
    <row r="41" spans="1:2" ht="13.5">
      <c r="A41" s="18">
        <v>41760</v>
      </c>
      <c r="B41" s="3">
        <v>2</v>
      </c>
    </row>
    <row r="42" spans="1:2" ht="13.5">
      <c r="A42" s="18">
        <v>41791</v>
      </c>
      <c r="B42" s="3">
        <v>2</v>
      </c>
    </row>
    <row r="43" spans="1:2" ht="13.5">
      <c r="A43" s="18">
        <v>41821</v>
      </c>
      <c r="B43" s="3">
        <v>2</v>
      </c>
    </row>
    <row r="44" spans="1:2" ht="13.5">
      <c r="A44" s="18">
        <v>41852</v>
      </c>
      <c r="B44" s="3">
        <v>2</v>
      </c>
    </row>
    <row r="45" spans="1:2" ht="13.5">
      <c r="A45" s="18">
        <v>41883</v>
      </c>
      <c r="B45" s="3">
        <v>2</v>
      </c>
    </row>
    <row r="46" spans="1:2" ht="13.5">
      <c r="A46" s="18">
        <v>41913</v>
      </c>
      <c r="B46" s="3">
        <v>2</v>
      </c>
    </row>
    <row r="47" spans="1:2" ht="13.5">
      <c r="A47" s="18">
        <v>41944</v>
      </c>
      <c r="B47" s="3">
        <v>2</v>
      </c>
    </row>
    <row r="48" spans="1:2" ht="13.5">
      <c r="A48" s="18">
        <v>41974</v>
      </c>
      <c r="B48" s="3">
        <v>2</v>
      </c>
    </row>
    <row r="49" spans="1:2" ht="13.5">
      <c r="A49" s="18">
        <v>42005</v>
      </c>
      <c r="B49" s="3">
        <v>2</v>
      </c>
    </row>
    <row r="50" spans="1:2" ht="13.5">
      <c r="A50" s="18">
        <v>42036</v>
      </c>
      <c r="B50" s="3">
        <v>2</v>
      </c>
    </row>
    <row r="51" spans="1:2" ht="14.25" thickBot="1">
      <c r="A51" s="19">
        <v>42064</v>
      </c>
      <c r="B51" s="4">
        <v>1.75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index</dc:creator>
  <cp:keywords/>
  <dc:description/>
  <cp:lastModifiedBy>er</cp:lastModifiedBy>
  <cp:lastPrinted>2015-03-12T07:04:55Z</cp:lastPrinted>
  <dcterms:created xsi:type="dcterms:W3CDTF">2013-01-13T06:59:54Z</dcterms:created>
  <dcterms:modified xsi:type="dcterms:W3CDTF">2015-07-02T05:33:36Z</dcterms:modified>
  <cp:category/>
  <cp:version/>
  <cp:contentType/>
  <cp:contentStatus/>
</cp:coreProperties>
</file>